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cotrino\Documents\OCI2021\"/>
    </mc:Choice>
  </mc:AlternateContent>
  <bookViews>
    <workbookView xWindow="-105" yWindow="-105" windowWidth="19425" windowHeight="10425"/>
  </bookViews>
  <sheets>
    <sheet name="Comp. 1 Riesgos Corrupción" sheetId="11" r:id="rId1"/>
    <sheet name="Comp. 3 Rendicion de Cuentas" sheetId="7" r:id="rId2"/>
    <sheet name="Comp. 4 Mecanismos Xa Aten Ciud" sheetId="8" r:id="rId3"/>
    <sheet name=" Comp. 5 TranspyAcceso Informac" sheetId="9" r:id="rId4"/>
    <sheet name="Comp. 6 Iniciativas Adicionales" sheetId="10" r:id="rId5"/>
  </sheets>
  <externalReferences>
    <externalReference r:id="rId6"/>
    <externalReference r:id="rId7"/>
    <externalReference r:id="rId8"/>
  </externalReferences>
  <definedNames>
    <definedName name="_xlnm._FilterDatabase" localSheetId="0" hidden="1">'Comp. 1 Riesgos Corrupción'!$A$13:$WXK$32</definedName>
    <definedName name="_xlnm._FilterDatabase" localSheetId="2" hidden="1">'Comp. 4 Mecanismos Xa Aten Ciud'!$A$1:$O$10</definedName>
    <definedName name="Antijurídico" localSheetId="3">'[1]Tabla No 9. Ctrl Seguridad Info'!#REF!</definedName>
    <definedName name="Antijurídico" localSheetId="0">'[2]Tabla No 9. Ctrl Seguridad Info'!#REF!</definedName>
    <definedName name="Antijurídico" localSheetId="1">'[1]Tabla No 9. Ctrl Seguridad Info'!#REF!</definedName>
    <definedName name="Antijurídico" localSheetId="2">'[1]Tabla No 9. Ctrl Seguridad Info'!#REF!</definedName>
    <definedName name="Antijurídico" localSheetId="4">'[1]Tabla No 9. Ctrl Seguridad Info'!#REF!</definedName>
    <definedName name="Antijurídico">'[1]Tabla No 9. Ctrl Seguridad Info'!#REF!</definedName>
    <definedName name="_xlnm.Print_Area" localSheetId="0">'Comp. 1 Riesgos Corrupción'!$A$1:$BD$36</definedName>
    <definedName name="ControlesSeguridadGeneral" localSheetId="3">'[1]Tabla No 9. Ctrl Seguridad Info'!#REF!</definedName>
    <definedName name="ControlesSeguridadGeneral" localSheetId="0">'[2]Tabla No 9. Ctrl Seguridad Info'!#REF!</definedName>
    <definedName name="ControlesSeguridadGeneral" localSheetId="1">'[1]Tabla No 9. Ctrl Seguridad Info'!#REF!</definedName>
    <definedName name="ControlesSeguridadGeneral" localSheetId="2">'[1]Tabla No 9. Ctrl Seguridad Info'!#REF!</definedName>
    <definedName name="ControlesSeguridadGeneral" localSheetId="4">'[1]Tabla No 9. Ctrl Seguridad Info'!#REF!</definedName>
    <definedName name="ControlesSeguridadGeneral">'[1]Tabla No 9. Ctrl Seguridad Info'!#REF!</definedName>
    <definedName name="Corrupción" localSheetId="3">'[1]Tabla No 9. Ctrl Seguridad Info'!#REF!</definedName>
    <definedName name="Corrupción" localSheetId="0">'[2]Tabla No 9. Ctrl Seguridad Info'!#REF!</definedName>
    <definedName name="Corrupción" localSheetId="1">'[1]Tabla No 9. Ctrl Seguridad Info'!#REF!</definedName>
    <definedName name="Corrupción" localSheetId="2">'[1]Tabla No 9. Ctrl Seguridad Info'!#REF!</definedName>
    <definedName name="Corrupción" localSheetId="4">'[1]Tabla No 9. Ctrl Seguridad Info'!#REF!</definedName>
    <definedName name="Corrupción">'[1]Tabla No 9. Ctrl Seguridad Info'!#REF!</definedName>
    <definedName name="Cumplimiento" localSheetId="3">'[1]Tabla No 9. Ctrl Seguridad Info'!#REF!</definedName>
    <definedName name="Cumplimiento" localSheetId="0">'[2]Tabla No 9. Ctrl Seguridad Info'!#REF!</definedName>
    <definedName name="Cumplimiento" localSheetId="1">'[1]Tabla No 9. Ctrl Seguridad Info'!#REF!</definedName>
    <definedName name="Cumplimiento" localSheetId="2">'[1]Tabla No 9. Ctrl Seguridad Info'!#REF!</definedName>
    <definedName name="Cumplimiento" localSheetId="4">'[1]Tabla No 9. Ctrl Seguridad Info'!#REF!</definedName>
    <definedName name="Cumplimiento">'[1]Tabla No 9. Ctrl Seguridad Info'!#REF!</definedName>
    <definedName name="Estrategico" localSheetId="3">'[1]Tabla No 9. Ctrl Seguridad Info'!#REF!</definedName>
    <definedName name="Estrategico" localSheetId="0">'[2]Tabla No 9. Ctrl Seguridad Info'!#REF!</definedName>
    <definedName name="Estrategico" localSheetId="1">'[1]Tabla No 9. Ctrl Seguridad Info'!#REF!</definedName>
    <definedName name="Estrategico" localSheetId="2">'[1]Tabla No 9. Ctrl Seguridad Info'!#REF!</definedName>
    <definedName name="Estrategico" localSheetId="4">'[1]Tabla No 9. Ctrl Seguridad Info'!#REF!</definedName>
    <definedName name="Estrategico">'[1]Tabla No 9. Ctrl Seguridad Info'!#REF!</definedName>
    <definedName name="Financiero" localSheetId="3">'[1]Tabla No 9. Ctrl Seguridad Info'!#REF!</definedName>
    <definedName name="Financiero" localSheetId="0">'[2]Tabla No 9. Ctrl Seguridad Info'!#REF!</definedName>
    <definedName name="Financiero" localSheetId="1">'[1]Tabla No 9. Ctrl Seguridad Info'!#REF!</definedName>
    <definedName name="Financiero" localSheetId="2">'[1]Tabla No 9. Ctrl Seguridad Info'!#REF!</definedName>
    <definedName name="Financiero" localSheetId="4">'[1]Tabla No 9. Ctrl Seguridad Info'!#REF!</definedName>
    <definedName name="Financiero">'[1]Tabla No 9. Ctrl Seguridad Info'!#REF!</definedName>
    <definedName name="Imagen" localSheetId="3">'[1]Tabla No 9. Ctrl Seguridad Info'!#REF!</definedName>
    <definedName name="Imagen" localSheetId="0">'[2]Tabla No 9. Ctrl Seguridad Info'!#REF!</definedName>
    <definedName name="Imagen" localSheetId="1">'[1]Tabla No 9. Ctrl Seguridad Info'!#REF!</definedName>
    <definedName name="Imagen" localSheetId="2">'[1]Tabla No 9. Ctrl Seguridad Info'!#REF!</definedName>
    <definedName name="Imagen" localSheetId="4">'[1]Tabla No 9. Ctrl Seguridad Info'!#REF!</definedName>
    <definedName name="Imagen">'[1]Tabla No 9. Ctrl Seguridad Info'!#REF!</definedName>
    <definedName name="Operativo" localSheetId="3">'[1]Tabla No 9. Ctrl Seguridad Info'!#REF!</definedName>
    <definedName name="Operativo" localSheetId="0">'[2]Tabla No 9. Ctrl Seguridad Info'!#REF!</definedName>
    <definedName name="Operativo" localSheetId="1">'[1]Tabla No 9. Ctrl Seguridad Info'!#REF!</definedName>
    <definedName name="Operativo" localSheetId="2">'[1]Tabla No 9. Ctrl Seguridad Info'!#REF!</definedName>
    <definedName name="Operativo" localSheetId="4">'[1]Tabla No 9. Ctrl Seguridad Info'!#REF!</definedName>
    <definedName name="Operativo">'[1]Tabla No 9. Ctrl Seguridad Info'!#REF!</definedName>
    <definedName name="Tecnología" localSheetId="3">'[1]Tabla No 9. Ctrl Seguridad Info'!#REF!</definedName>
    <definedName name="Tecnología" localSheetId="0">'[2]Tabla No 9. Ctrl Seguridad Info'!#REF!</definedName>
    <definedName name="Tecnología" localSheetId="1">'[1]Tabla No 9. Ctrl Seguridad Info'!#REF!</definedName>
    <definedName name="Tecnología" localSheetId="2">'[1]Tabla No 9. Ctrl Seguridad Info'!#REF!</definedName>
    <definedName name="Tecnología" localSheetId="4">'[1]Tabla No 9. Ctrl Seguridad Info'!#REF!</definedName>
    <definedName name="Tecnología">'[1]Tabla No 9. Ctrl Seguridad Info'!#REF!</definedName>
    <definedName name="_xlnm.Print_Titles" localSheetId="3">' Comp. 5 TranspyAcceso Informac'!$A:$B,' Comp. 5 TranspyAcceso Informac'!$1:$6</definedName>
    <definedName name="_xlnm.Print_Titles" localSheetId="1">'Comp. 3 Rendicion de Cuentas'!$A:$B,'Comp. 3 Rendicion de Cuentas'!$1:$6</definedName>
    <definedName name="_xlnm.Print_Titles" localSheetId="2">'Comp. 4 Mecanismos Xa Aten Ciud'!$A:$B,'Comp. 4 Mecanismos Xa Aten Ciud'!$1:$6</definedName>
    <definedName name="_xlnm.Print_Titles" localSheetId="4">'Comp. 6 Iniciativas Adicionales'!$A:$B,'Comp. 6 Iniciativas Adicionales'!$1:$6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2" i="11" l="1"/>
  <c r="AO32" i="11"/>
  <c r="AD32" i="11"/>
  <c r="Z32" i="11"/>
  <c r="X32" i="11"/>
  <c r="V32" i="11"/>
  <c r="T32" i="11"/>
  <c r="R32" i="11"/>
  <c r="P32" i="11"/>
  <c r="N32" i="11"/>
  <c r="J32" i="11"/>
  <c r="AQ31" i="11"/>
  <c r="AO31" i="11"/>
  <c r="AD31" i="11"/>
  <c r="Z31" i="11"/>
  <c r="X31" i="11"/>
  <c r="V31" i="11"/>
  <c r="T31" i="11"/>
  <c r="R31" i="11"/>
  <c r="P31" i="11"/>
  <c r="N31" i="11"/>
  <c r="J31" i="11"/>
  <c r="AQ30" i="11"/>
  <c r="AO30" i="11"/>
  <c r="AD30" i="11"/>
  <c r="Z30" i="11"/>
  <c r="X30" i="11"/>
  <c r="V30" i="11"/>
  <c r="T30" i="11"/>
  <c r="R30" i="11"/>
  <c r="P30" i="11"/>
  <c r="J30" i="11"/>
  <c r="AQ15" i="11"/>
  <c r="AO15" i="11"/>
  <c r="AD15" i="11"/>
  <c r="Z15" i="11"/>
  <c r="X15" i="11"/>
  <c r="V15" i="11"/>
  <c r="T15" i="11"/>
  <c r="R15" i="11"/>
  <c r="P15" i="11"/>
  <c r="N15" i="11"/>
  <c r="J15" i="11"/>
  <c r="AQ14" i="11"/>
  <c r="AO14" i="11"/>
  <c r="AD14" i="11"/>
  <c r="Z14" i="11"/>
  <c r="X14" i="11"/>
  <c r="V14" i="11"/>
  <c r="T14" i="11"/>
  <c r="R14" i="11"/>
  <c r="P14" i="11"/>
  <c r="N14" i="11"/>
  <c r="J14" i="11"/>
  <c r="X10" i="11"/>
  <c r="X9" i="11"/>
  <c r="P9" i="11"/>
  <c r="AA30" i="11" l="1"/>
  <c r="AB30" i="11" s="1"/>
  <c r="AE30" i="11" s="1"/>
  <c r="AH30" i="11" s="1"/>
  <c r="AA15" i="11"/>
  <c r="AB15" i="11" s="1"/>
  <c r="AE15" i="11" s="1"/>
  <c r="AH15" i="11" s="1"/>
  <c r="AA31" i="11"/>
  <c r="AB31" i="11" s="1"/>
  <c r="AE31" i="11" s="1"/>
  <c r="AF31" i="11" s="1"/>
  <c r="AG31" i="11" s="1"/>
  <c r="AA14" i="11"/>
  <c r="AB14" i="11" s="1"/>
  <c r="AE14" i="11" s="1"/>
  <c r="AH14" i="11" s="1"/>
  <c r="AA32" i="11"/>
  <c r="AB32" i="11" s="1"/>
  <c r="AE32" i="11" s="1"/>
  <c r="AH31" i="11" l="1"/>
  <c r="AF14" i="11"/>
  <c r="AG14" i="11" s="1"/>
  <c r="AI14" i="11" s="1"/>
  <c r="AJ14" i="11" s="1"/>
  <c r="AM14" i="11" s="1"/>
  <c r="AN14" i="11" s="1"/>
  <c r="AP14" i="11" s="1"/>
  <c r="AR14" i="11" s="1"/>
  <c r="AF15" i="11"/>
  <c r="AG15" i="11" s="1"/>
  <c r="AI15" i="11" s="1"/>
  <c r="AJ15" i="11" s="1"/>
  <c r="AM15" i="11" s="1"/>
  <c r="AN15" i="11" s="1"/>
  <c r="AP15" i="11" s="1"/>
  <c r="AR15" i="11" s="1"/>
  <c r="AF30" i="11"/>
  <c r="AG30" i="11" s="1"/>
  <c r="AI30" i="11" s="1"/>
  <c r="AJ30" i="11" s="1"/>
  <c r="AM30" i="11" s="1"/>
  <c r="AN30" i="11" s="1"/>
  <c r="AP30" i="11" s="1"/>
  <c r="AR30" i="11" s="1"/>
  <c r="AF32" i="11"/>
  <c r="AG32" i="11" s="1"/>
  <c r="AI32" i="11" s="1"/>
  <c r="AJ32" i="11" s="1"/>
  <c r="AM32" i="11" s="1"/>
  <c r="AN32" i="11" s="1"/>
  <c r="AP32" i="11" s="1"/>
  <c r="AR32" i="11" s="1"/>
  <c r="AH32" i="11"/>
  <c r="AI31" i="11"/>
  <c r="AJ31" i="11" s="1"/>
  <c r="AM31" i="11" s="1"/>
  <c r="AN31" i="11" s="1"/>
  <c r="AP31" i="11" s="1"/>
  <c r="AR31" i="11" s="1"/>
  <c r="K10" i="7" l="1"/>
  <c r="K9" i="7"/>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5"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6"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6" authorId="2" shapeId="0">
      <text>
        <r>
          <rPr>
            <sz val="9"/>
            <color indexed="81"/>
            <rFont val="Tahoma"/>
            <family val="2"/>
          </rPr>
          <t>Consigne el resultado del monitoreo o revisión al cumplimiento de la acción</t>
        </r>
      </text>
    </comment>
    <comment ref="BA6" authorId="2" shapeId="0">
      <text>
        <r>
          <rPr>
            <sz val="9"/>
            <color indexed="81"/>
            <rFont val="Tahoma"/>
            <family val="2"/>
          </rPr>
          <t>Indique el porcentaje de avance en el  cumplimiento de la acción</t>
        </r>
      </text>
    </comment>
    <comment ref="BB6" authorId="2" shapeId="0">
      <text>
        <r>
          <rPr>
            <sz val="9"/>
            <color indexed="81"/>
            <rFont val="Tahoma"/>
            <family val="2"/>
          </rPr>
          <t>Relacione el seguimiento o la verificación en el cumplimiento de la acción y la efectividad de los controles</t>
        </r>
      </text>
    </comment>
    <comment ref="BC6" authorId="2" shapeId="0">
      <text>
        <r>
          <rPr>
            <sz val="9"/>
            <color indexed="81"/>
            <rFont val="Tahoma"/>
            <family val="2"/>
          </rPr>
          <t xml:space="preserve">Determine el estado del riesgo, de acuerdo con la verificación efectuada
</t>
        </r>
      </text>
    </comment>
    <comment ref="BD6" authorId="2" shapeId="0">
      <text>
        <r>
          <rPr>
            <sz val="9"/>
            <color indexed="81"/>
            <rFont val="Tahoma"/>
            <family val="2"/>
          </rPr>
          <t>Relaciona aclaraciones adicionales sobre el seguimiento, en el evento de ser necesario</t>
        </r>
      </text>
    </comment>
    <comment ref="K7" authorId="1" shapeId="0">
      <text>
        <r>
          <rPr>
            <sz val="9"/>
            <color indexed="81"/>
            <rFont val="Tahoma"/>
            <family val="2"/>
          </rPr>
          <t>Un control puede ser tan eficiente que ayude a mitigar varias causas, en estos casos se repite el control, asociado de manera independiente a la causa específica</t>
        </r>
      </text>
    </comment>
    <comment ref="AQ7"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7"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8" authorId="3" shapeId="0">
      <text>
        <r>
          <rPr>
            <sz val="9"/>
            <color indexed="81"/>
            <rFont val="Tahoma"/>
            <family val="2"/>
          </rPr>
          <t xml:space="preserve">Para Riesgo de Corrupción el impacto se debe calcular con la tabla No 5. El menor impacto es 3
</t>
        </r>
      </text>
    </comment>
    <comment ref="J8" authorId="2" shapeId="0">
      <text>
        <r>
          <rPr>
            <sz val="9"/>
            <color indexed="81"/>
            <rFont val="Tahoma"/>
            <family val="2"/>
          </rPr>
          <t xml:space="preserve">Cálculo automático
</t>
        </r>
      </text>
    </comment>
    <comment ref="AR8" authorId="2" shapeId="0">
      <text>
        <r>
          <rPr>
            <sz val="9"/>
            <color indexed="81"/>
            <rFont val="Tahoma"/>
            <family val="2"/>
          </rPr>
          <t xml:space="preserve">cálculo automático
</t>
        </r>
      </text>
    </comment>
    <comment ref="AO9" authorId="3" shapeId="0">
      <text>
        <r>
          <rPr>
            <b/>
            <sz val="9"/>
            <color indexed="81"/>
            <rFont val="Tahoma"/>
            <family val="2"/>
          </rPr>
          <t>Para los riesgos de corrupción únicamente hay disminución de probabilidad. Es decir, para el impacto no opera el desplazamiento</t>
        </r>
      </text>
    </comment>
    <comment ref="AA10"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0" authorId="3" shapeId="0">
      <text>
        <r>
          <rPr>
            <sz val="9"/>
            <color indexed="81"/>
            <rFont val="Tahoma"/>
            <family val="2"/>
          </rPr>
          <t>Fuerte:100
Moderado:50
Débil:0</t>
        </r>
      </text>
    </comment>
    <comment ref="K12" authorId="1" shapeId="0">
      <text>
        <r>
          <rPr>
            <sz val="9"/>
            <color indexed="81"/>
            <rFont val="Tahoma"/>
            <family val="2"/>
          </rPr>
          <t>Un control puede ser tan eficiente que ayude a mitigar varias causas, en estos casos se repite el control, asociado de manera independiente a la causa específica</t>
        </r>
      </text>
    </comment>
    <comment ref="L12"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<sst xmlns="http://schemas.openxmlformats.org/spreadsheetml/2006/main" count="560" uniqueCount="365">
  <si>
    <t>FORMULACIÓN</t>
  </si>
  <si>
    <t>MONITOREO Y REVISION
(Responsable de Proceso)</t>
  </si>
  <si>
    <t>SEGUIMIENTO Y VERIFICACIÓN
(Oficina de Control Interno)</t>
  </si>
  <si>
    <t>(2)
Componente</t>
  </si>
  <si>
    <t>(3)
Subcomponente</t>
  </si>
  <si>
    <t xml:space="preserve"> Actividades
(4)</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</si>
  <si>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</si>
  <si>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</si>
  <si>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</si>
  <si>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</si>
  <si>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</si>
  <si>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</si>
  <si>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</si>
  <si>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</si>
  <si>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</si>
  <si>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</si>
  <si>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</si>
  <si>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Página 2 de 5</t>
  </si>
  <si>
    <t>Página 3 de 5</t>
  </si>
  <si>
    <t>Página 4 de 5</t>
  </si>
  <si>
    <t>Página 5 de 5</t>
  </si>
  <si>
    <t>Código formato: PDE-05-01
Versión: 3.0</t>
  </si>
  <si>
    <t>(12)
Estado de la actividad
(E: Ejecución
C: Cumplida)</t>
  </si>
  <si>
    <t>(4)
Actividades</t>
  </si>
  <si>
    <t>(4.1)
No.</t>
  </si>
  <si>
    <t xml:space="preserve">(4.2)
Descripción 
</t>
  </si>
  <si>
    <t>Componente 3 Rendición de Cuentas</t>
  </si>
  <si>
    <t>Implementar una estrategia anual de rendición de cuentas en cumplimiento de los lineamientos del manual único de rendición de cuentas y de lo establecido en la normatividad vigente.</t>
  </si>
  <si>
    <t>Dirección de Participación Ciudadana y Desarrollo Local,</t>
  </si>
  <si>
    <t xml:space="preserve">Realizar rendiciones de cuenta a ciudadanos de las 20 localidades, sobre la gestión desarrollada por la Contraloría de Bogotá, D.C., y sus resultados. </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</si>
  <si>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</si>
  <si>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</si>
  <si>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</si>
  <si>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</si>
  <si>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</si>
  <si>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</si>
  <si>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 xml:space="preserve">Dirección de Tecnologías de la Información y las Comunicaciones </t>
  </si>
  <si>
    <t xml:space="preserve">Oficina Asesora de Comunicaciones
</t>
  </si>
  <si>
    <t>Medir el grado de percepción de los periodistas, de la gestión que adelanta la Contraloría de Bogotá, de la vigencia anterior.</t>
  </si>
  <si>
    <t>(8.1)
Fecha inicial
(de/mm/aaaa)</t>
  </si>
  <si>
    <t>(8.2)
Fecha Final
(de/mm/aaaa)</t>
  </si>
  <si>
    <t>Subcomponente 2
Fortalecimiento de los Canales de Atención</t>
  </si>
  <si>
    <t>Subcomponente 3
Talento Humano</t>
  </si>
  <si>
    <t>Subcomponente 4
 Normativo y Procedimental</t>
  </si>
  <si>
    <t>Subcomponente 5
Relacionamiento con el Ciudadano</t>
  </si>
  <si>
    <t xml:space="preserve">Subcomponente 
4 
Criterio Diferencial de Accesibilidad </t>
  </si>
  <si>
    <t>Subcomponente
5
Monitoreo del Acceso a la Información Pública</t>
  </si>
  <si>
    <t>Subcomponente 1
Información de Calidad y en Lenguaje Comprensible</t>
  </si>
  <si>
    <t>Subcomponente 3
Incentivos para Motivar la Cultura de la Rendición y Petición de Cuentas</t>
  </si>
  <si>
    <t>Subcomponente
1 
Lineamiento de Transparencia Activa</t>
  </si>
  <si>
    <t xml:space="preserve">Subcomponente 
2 
Lineamientos de Transparencia Pasiva </t>
  </si>
  <si>
    <t>Componente 6 
Iniciativas Adicionales</t>
  </si>
  <si>
    <t xml:space="preserve">Componente 5 Mecanismos Para la Transparencia y Acceso a la Información </t>
  </si>
  <si>
    <t>Informe "Medición de percepción de los periodistas" realizado * 100 / Informe "Medición de la percepción de los periodistas" programado.</t>
  </si>
  <si>
    <t>Mantener actualizada la página Web de la Entidad con los productos generados por los procesos misionales, como medio para que los ciudadanos conozcan sus productos:
● Informes de Auditoría
● Pronunciamientos
● Informes Obligatorios
● Informes Estructurales
● Informes Sectoriales
● Beneficios de Control Fiscal.</t>
  </si>
  <si>
    <t>Dirección de Tecnologías de la Información y las Comunicaciones con el apoyo de la Oficina Asesora de comunicaciones.</t>
  </si>
  <si>
    <t>3.1.1</t>
  </si>
  <si>
    <t>3.2.1</t>
  </si>
  <si>
    <t>3.3.1</t>
  </si>
  <si>
    <t>3.3.2</t>
  </si>
  <si>
    <t>3.4.1</t>
  </si>
  <si>
    <t>4.2.1</t>
  </si>
  <si>
    <t>4.3.1</t>
  </si>
  <si>
    <t>4.3.2</t>
  </si>
  <si>
    <t>4.4.1</t>
  </si>
  <si>
    <t>4.5.1</t>
  </si>
  <si>
    <t>4.5.2</t>
  </si>
  <si>
    <t>4.5.3</t>
  </si>
  <si>
    <t>5.1.1</t>
  </si>
  <si>
    <t>5.1.2</t>
  </si>
  <si>
    <t>5.1.3</t>
  </si>
  <si>
    <t>5.2.1</t>
  </si>
  <si>
    <t>5.4.1</t>
  </si>
  <si>
    <t>5.5.1</t>
  </si>
  <si>
    <t>6.1.1</t>
  </si>
  <si>
    <t>Mantener en correcto funcionamiento el Sistema de Gestión de procesos SIGESPRO para la atención de las solicitudes de acceso a la información en los términos establecidos en el Decreto 1081 de 2015</t>
  </si>
  <si>
    <t>Total horas disponibles del servicio del aplicativo SIGESPRO - PQRs * 100 / Total de horas de servicio del aplicativo SIGESPRO -PQRs</t>
  </si>
  <si>
    <t xml:space="preserve">Capacitar a los empleados públicos adscritos a la Dirección de Participación Ciudadana y Desarrollo Local, en temas relacionados con "Participación Ciudadana y Comunicación con las Partes Interesadas”, con el fin de favorecer el contacto permanente con la ciudadanía y garantizar la comunicación en doble vía, en búsqueda del mejoramiento de la gestión institucional. </t>
  </si>
  <si>
    <t>Dirección Talento Humano - Subdirección de Capacitación, en coordinación con:
* Dirección de Participación Ciudadana y Desarrollo Local.
* Dirección de Apoyo al Despacho</t>
  </si>
  <si>
    <t xml:space="preserve">Mantener actualizado el Link de "Atención al Ciudadano", con información que oriente al ciudadano sobre la forma de presentar las PQRs. </t>
  </si>
  <si>
    <t>Dirección de Apoyo al Despacho - Centro de Atención al Ciudadano</t>
  </si>
  <si>
    <t>Número de funcionarios capacitados en el trámite de los DPC * 100 / Número total de funcionarios programados a capacitar en el trámite de los DPC.</t>
  </si>
  <si>
    <t>Dirección de Apoyo al Despacho</t>
  </si>
  <si>
    <t>Evaluar el trámite dado a los derechos de petición y solicitudes de información  radicados por los ciudadanos ante la Contraloría de Bogotá D.C.</t>
  </si>
  <si>
    <t>Componente 4 Mecanismo Para Mejorar la Atención al Ciudadano</t>
  </si>
  <si>
    <t>Dirección de Tecnologías de la Información - TICS, en coordinación con:
● Dirección Técnica de Planeación y 
● Responsables de las Dependencias generadoras de información.</t>
  </si>
  <si>
    <t xml:space="preserve">Dirección de Tecnologías de la Información y las Comunicaciones - TIC, en coordinación con:
●Dependencias generadoras de la información. 
</t>
  </si>
  <si>
    <t>Subcomponente 4
Evaluación y Retroalimentación a la Gestión Institucional</t>
  </si>
  <si>
    <r>
      <rPr>
        <sz val="10"/>
        <rFont val="Arial"/>
        <family val="2"/>
      </rPr>
      <t>Dirección de Tecnologías de la Información y las Comunicaciones - TICS  en coordinación  con:</t>
    </r>
    <r>
      <rPr>
        <b/>
        <sz val="10"/>
        <rFont val="Arial"/>
        <family val="2"/>
      </rPr>
      <t xml:space="preserve">
</t>
    </r>
    <r>
      <rPr>
        <sz val="10"/>
        <rFont val="Arial"/>
        <family val="2"/>
      </rPr>
      <t>● Dirección de Apoyo al Despacho
● Dirección de Estudios de Economía y Política Pública
● Dirección de Planeación</t>
    </r>
  </si>
  <si>
    <t>Dirección de Participación Ciudadana y Desarrollo Local, en coordinación con:
● Dirección de Apoyo al Despacho
● Oficina Asesora de Comunicaciones
● Dirección Técnica de Planeación</t>
  </si>
  <si>
    <t xml:space="preserve">FORMULACIÓN, MONITOREO Y SEGUIMIENTO PLAN ANTICORRUPCIÓN Y DE ATENCIÓN AL CIUDADANO - PAAC
Vigencia 2021                         </t>
  </si>
  <si>
    <t xml:space="preserve">FORMULACIÓN, MONITOREO Y SEGUIMIENTO PLAN ANTICORRUPCIÓN Y DE ATENCIÓN AL CIUDADANO - PAAC
Vigencia 2021           </t>
  </si>
  <si>
    <t xml:space="preserve">FORMULACIÓN, MONITOREO Y SEGUIMIENTO PLAN ANTICORRUPCIÓN Y DE ATENCIÓN AL CIUDADANO - PAAC
Vigencia 2021                     </t>
  </si>
  <si>
    <t>Estrategia de rendición de cuentas implementada:
SI = 100%
NO= 0%</t>
  </si>
  <si>
    <r>
      <t xml:space="preserve">Desarrollar 200 acciones de formación en temas relacionados con el control social como insumo para en control fiscal.
</t>
    </r>
    <r>
      <rPr>
        <b/>
        <sz val="10"/>
        <color indexed="10"/>
        <rFont val="Arial"/>
        <family val="2"/>
      </rPr>
      <t/>
    </r>
  </si>
  <si>
    <t>Fortalecer la competencia de servicio al cliente, de los empleados públicos de todos los niveles jerárquicos de la Contraloría de Bogotá D.C., a través de acciones de formación que garanticen a los ciudadanos en general un trato respetuoso, considerado, diligente, equitativo y sin distinción alguna.</t>
  </si>
  <si>
    <t>Mantener actualizada la información del link "Transparencia y acceso a la información" de la página web con las solicitudes de publicaciones emanadas por las diferentes dependencias de la Contraloría de Bogotá D.C., de conformidad con lo establecido en el Anexo 1   de la Resolución 3564 de Diciembre 31 de 2015 o con la normatividad vigente.</t>
  </si>
  <si>
    <t>Nº total de servidores públicos capacitados en temas relacionados con la competencia de servicio al cliente *100 / Número de servidores públicos de la Planta de Personal de la Entidad programados a capacitar (15%).</t>
  </si>
  <si>
    <t>Socializar al interior de la entidad y a la ciudadanía en general mediante medios visuales como banners, ecard, o boletines o cualquier medio de divulgación de la entidad, los factores de accesibilidad web con los que cuenta el portal Web institucional.</t>
  </si>
  <si>
    <t>Nº de acciones de formación ejecutadas * 100/ Total acciones de formación programadas. (200).</t>
  </si>
  <si>
    <t>Nº de Fondos de Desarrollo Local a los que se rindió cuenta *100 / Nº de Fondos de Desarrollo Local (20).</t>
  </si>
  <si>
    <t xml:space="preserve">Subcomponente 2
Diálogo de Doble Vía con la Ciudadanía y sus Organizaciones </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</si>
  <si>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</si>
  <si>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</si>
  <si>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Número  de mensajes de los factores de accesibilidad del portal Web institucional socializados*100 / Número de factores de accesibilidad del portal Web programados (6).</t>
  </si>
  <si>
    <t xml:space="preserve">Nº De jornadas de capacitación realizadas a los funcionarios de la Dirección de Participación Ciudadana * 100 / Total de jornadas de capacitación programadas (2):  Una (1) en cada semestre. </t>
  </si>
  <si>
    <t>Capacitar semestralmente a los funcionarios de las dependencias encargados de tramitar los DPC, en temas relacionados con la normatividad, reglamentación, procedimiento y uso del aplicativo de PQRs.</t>
  </si>
  <si>
    <t>Dirección de Participación Ciudadana y Desarrollo Local.
En coordinación con:
Dirección de Apoyo al Despacho.</t>
  </si>
  <si>
    <t>Elaborar, divulgar y ejecutar el Plan de Gestión de la Integridad, con enfoque al fortalecimiento de la confianza entre los servidores que integran la entidad y la ciudadanía.</t>
  </si>
  <si>
    <t>Dirección Talento Humano -Subdirección de Capacitación y Cooperación Técnica</t>
  </si>
  <si>
    <r>
      <t xml:space="preserve">Desarrollar 550 acciones de diálogo con la comunidad en temas relacionados con el control social como insumo para en control fiscal.
</t>
    </r>
    <r>
      <rPr>
        <b/>
        <sz val="10"/>
        <color indexed="10"/>
        <rFont val="Arial"/>
        <family val="2"/>
      </rPr>
      <t/>
    </r>
  </si>
  <si>
    <t>Nº de acciones de diálogo con la comunidad ejecutadas *100/ Total de acciones de diálogo con la comunidad programadas. (550).</t>
  </si>
  <si>
    <t>Número de revisiones realizadas en el Link de Atención al Ciudadano en la Página WEB * 100 / Número total de revisiones programadas al Link de Atención al Ciudadano en la Página WEB (3).</t>
  </si>
  <si>
    <t xml:space="preserve">Número de Informes de Derechos de Petición y de Acceso a la información publicados*100 / Número total de Informes programados a publicar (4). (Un (1) informe correspondiente al periodo octubre a diciembre de 2020 y tres (3) informes trimestrales con corte a marzo, junio y septiembre de 2021).                                                                                                                                     </t>
  </si>
  <si>
    <t>Número de actividades ejecutadas del Plan de Gestion de Integridad *100/ No. Total de actividades programadas (30).</t>
  </si>
  <si>
    <t>Código documento: PDE- 05
Versión: 4.0</t>
  </si>
  <si>
    <t>Adelantar las acciones necesarias, tendientes a dar cumplimiento a la Resolución No. 1519 de 2020 expedida por la Procuraduría General de la Nación, con la finalidad de diligenciar en la vigencia año 2022 la información para el diligenciamiento de la Matriz de Cumplimiento - Índice de Transparencia y Acceso a la Información ITA para, de conformidad con las disposiciones del artículo 23 de la ley 1712 de 2014..</t>
  </si>
  <si>
    <t>Número de acciones de verificación realizadas / Número de acciones de
verificación previstas. (1)</t>
  </si>
  <si>
    <t>Fecha de aprobación o modificación: 30/11/2021</t>
  </si>
  <si>
    <r>
      <rPr>
        <b/>
        <sz val="10"/>
        <rFont val="Arial"/>
        <family val="2"/>
      </rPr>
      <t xml:space="preserve">Verificación dic 31/2021: </t>
    </r>
    <r>
      <rPr>
        <sz val="10"/>
        <rFont val="Arial"/>
        <family val="2"/>
      </rPr>
      <t>Conforme a lo constatado por la OCI con corte al 31 de agosto de 2021, las actividades programadas para el Subcomponente 4 y 5 del Componente 4 "</t>
    </r>
    <r>
      <rPr>
        <i/>
        <sz val="10"/>
        <rFont val="Arial"/>
        <family val="2"/>
      </rPr>
      <t>Mecanismo para mejorar la atención al ciudadano</t>
    </r>
    <r>
      <rPr>
        <sz val="10"/>
        <rFont val="Arial"/>
        <family val="2"/>
      </rPr>
      <t>" se encuentran cumplidas.</t>
    </r>
  </si>
  <si>
    <t>C</t>
  </si>
  <si>
    <t>Angela Paola Tibocha Galvis - John Jairo Cárdenas Giraldo</t>
  </si>
  <si>
    <r>
      <t xml:space="preserve">Verificación dic 31/2021: </t>
    </r>
    <r>
      <rPr>
        <sz val="10"/>
        <rFont val="Arial"/>
        <family val="2"/>
      </rPr>
      <t>Se evidenció la implementación de la estrategia de rendición de cuentas en la entidad, la cual concluyó con la Rendición de Cuentas de la Contraloría de Bogotá D.C., que se llevó a cabo de manera virtual el 30/11/2021, donde se presentó la gestión del período comprendido entre el 30/11/2020 y el 30/11/2021.
Los registros correspondientes al desarrollo de esta actividad se encuentran publicados en el link: htp://www.contraloriabogota.gov.co/transparencia-acceso/control/informe-gestion-evaluacion-auditoria/informe-rendicion-cuentas-ciudadania
En el sitio en mención aparecen los siguientes documentos: 
- Acta No. 12 del 30/11/2021, Rendición de Cuentas Institucional
- Presentación del Informe de la Rendicón de Cuentas Noviembre 2020 - Noviembre 2021.
Por su parte, de acuerdo a la información suministrada por la Dirección de Participación Ciudadana y Desarrollo Local, a la fecha de la presente verificación se está elaborando el informe del evento de Rendición de Cuentas, el cual incluirá las actividades desarrolladas en las etapas de aprestamiento, preparación, ejecución, seguimiento y evaluación, tomando como insumo, entre otros, los Derechos de Petición presentados por los ciudadanos en el mencionado evento.</t>
    </r>
  </si>
  <si>
    <r>
      <rPr>
        <b/>
        <sz val="10"/>
        <rFont val="Arial"/>
        <family val="2"/>
      </rPr>
      <t>Verificación dic 31/2021:</t>
    </r>
    <r>
      <rPr>
        <b/>
        <sz val="10"/>
        <color rgb="FFFF0000"/>
        <rFont val="Arial"/>
        <family val="2"/>
      </rPr>
      <t xml:space="preserve"> </t>
    </r>
    <r>
      <rPr>
        <sz val="10"/>
        <rFont val="Arial"/>
        <family val="2"/>
      </rPr>
      <t xml:space="preserve">De acuerdo a lo evidenciado en el archivo SICOS con corte a diciembre 2021, suministrado por la Dirección de Participación Ciudadana y Desarrollo Local mediante correo electrónico del 05/01/2022; se realizó un total de 236 acciones de formación, con la participación de 7.098 asistentes, distribuidos en las actividades que se muestran a continuación: 
</t>
    </r>
    <r>
      <rPr>
        <sz val="10"/>
        <color rgb="FFFF0000"/>
        <rFont val="Arial"/>
        <family val="2"/>
      </rPr>
      <t xml:space="preserve">
</t>
    </r>
    <r>
      <rPr>
        <sz val="10"/>
        <rFont val="Arial"/>
        <family val="2"/>
      </rPr>
      <t>* Capacitaciones a veedores y ciudadanía en general (cursos, talleres, seminarios.): 58, con 1.333 asistentes
* Capacitaciones a contralores estudiantiles: 54, con 1.803 asistentes
* Diplomados ciudadanía en general (veedores, grupos de control social y contralores estudiantiles): 119, con 3.859 asistentes</t>
    </r>
    <r>
      <rPr>
        <sz val="10"/>
        <color rgb="FFFF0000"/>
        <rFont val="Arial"/>
        <family val="2"/>
      </rPr>
      <t xml:space="preserve">
</t>
    </r>
    <r>
      <rPr>
        <sz val="10"/>
        <rFont val="Arial"/>
        <family val="2"/>
      </rPr>
      <t>* Apoyo y/o acompañamiento en la creación de veedurías ciudadanas (procesos de formación en veedurías ciudadanas): 5, con 103 asistentes
Con lo anterior se evidenció el cumplimiento de la actividad programada, superando la meta establecida para la misma.</t>
    </r>
    <r>
      <rPr>
        <sz val="10"/>
        <color rgb="FFFF0000"/>
        <rFont val="Arial"/>
        <family val="2"/>
      </rPr>
      <t xml:space="preserve">
</t>
    </r>
  </si>
  <si>
    <r>
      <t xml:space="preserve">Verificación dic 31/2021: </t>
    </r>
    <r>
      <rPr>
        <sz val="10"/>
        <rFont val="Arial"/>
        <family val="2"/>
      </rPr>
      <t xml:space="preserve">De acuerdo a lo evidenciado en el archivo SICOS con corte a diciembre 2021, suministrado por la Dirección de Participación Ciudadana y Desarrollo Local mediante correo electrónico del 05/01/2022; se realizó un total de 560 acciones de diálogo, con la participación de 8.409 asistentes, distribuidos en las actividades que se muestran a continuación: </t>
    </r>
    <r>
      <rPr>
        <sz val="10"/>
        <color rgb="FFFF0000"/>
        <rFont val="Arial"/>
        <family val="2"/>
      </rPr>
      <t xml:space="preserve">
</t>
    </r>
    <r>
      <rPr>
        <sz val="10"/>
        <rFont val="Arial"/>
        <family val="2"/>
      </rPr>
      <t xml:space="preserve">
* Reunión local de control social: 150, con 2.420 asistentes
* Inspección a terreno: 241, con 2.359 asistentes
* Mesas (ciudadanas, interinstitucional, temáticas, seguimiento y otros): 91, con 1.828 asistentes
* Audiencias públicas: 6, con 111 asistentes
* Rendición de cuentas: 1, con 685 asistentes
* Actividades relacionadas con el proceso auditor: 34, con 530 asistentes
* Promoción de veedurías (acompañamiento a la gestión de veedurías ciudadanas): 37, con 476 asistentes
Con lo anterior se evidenció el cumplimiento de la actividad programada, superando la meta establecida para la misma.</t>
    </r>
  </si>
  <si>
    <r>
      <t>Verificación dic 31/2021:</t>
    </r>
    <r>
      <rPr>
        <sz val="10"/>
        <rFont val="Arial"/>
        <family val="2"/>
      </rPr>
      <t xml:space="preserve"> Se evidenció que la Rendición de Cuentas de la Contraloría de Bogotá D.C., se llevó a cabo de manera virtual a través de Facebook y Youtube, el 30/11/2021, con 685 asistentes; donde se presentó la gestión del período comprendido entre el 30/11/2020 y el 30/11/2021.
</t>
    </r>
    <r>
      <rPr>
        <b/>
        <sz val="10"/>
        <rFont val="Arial"/>
        <family val="2"/>
      </rPr>
      <t xml:space="preserve">
</t>
    </r>
    <r>
      <rPr>
        <sz val="10"/>
        <rFont val="Arial"/>
        <family val="2"/>
      </rPr>
      <t>Los registros correspondientes al desarrollo de esta actividad se encuentran publicados en el link: htp://www.contraloriabogota.gov.co/transparencia-acceso/control/informe-gestion-evaluacion-auditoria/informe-rendicion-cuentas-ciudadania</t>
    </r>
  </si>
  <si>
    <t>Fecha de monitoreo y revisión (Responsable de Proceso): 31/12/2021</t>
  </si>
  <si>
    <r>
      <t xml:space="preserve">Verificación dic 31/2021: </t>
    </r>
    <r>
      <rPr>
        <sz val="10"/>
        <rFont val="Arial"/>
        <family val="2"/>
      </rPr>
      <t>Se evidenció que durante el tercer cuatrimestre de 2021, se continuó con la realización de revisiones al  link  “Atención al Ciudadano”, de la página web de la Contraloría de Bogotá D.C., para verificar que la información allí publicada, se encuentre actualizada, dejándo constancia del desarrollo de esta actividad, en actas de reunión llevadas a cabo por la Dirección de Apoyo al Despacho a través de la Plataforma Virtual Microsoft Teams, a saber: Acta No.8 del 28/10/2021 y Acta No.9 del 29/11/2021.
Según lo consignado en las actas antes relacionadas, se verificaron entre otros aspectos, los diferentes links que direccionan al ciudadano al diligenciamiento de los PQR; además se constató que la información relacionada con las sedes de atención se encontrara actualizada y que el ingreso al manual de usuario funcionara correctamente.</t>
    </r>
  </si>
  <si>
    <r>
      <t xml:space="preserve">Verificación dic 31/2021: </t>
    </r>
    <r>
      <rPr>
        <sz val="10"/>
        <rFont val="Arial"/>
        <family val="2"/>
      </rPr>
      <t>De acuerdo con lo corroborado en algunos informes de actividades de los contratistas adscritos a la Dirección de Apoyo al Despacho, fue realizada la socialización de la Circular 018 de 2021 emitida por la Procuraduría General de la Nación, mediante la cual se indica que la evaluación y medición anual del ITA para la vigencia 2021 se efectuaría hasta el segundo semestre de 2022. 
Igualmente se encuentra la socialización de la Resolución 1519 de 2020 relacionada con los lineamientos para el cargue de la información en cumplimiento de lo establecido en la Ley 1712 de 2014; además de realizar seguimiento a algunas categorias de la matriz de cumplimiento ITA 
Por otra parte, respecto al concepto solicitado a la Procuraduría General de la Nación relacionado con el Plan Antitrámites de la Entidad radicado No.2-2021-21748 del 01/09/2021 (Concepto indice de transparencia y acceso a la información), se recibió respuesta el 23/09/2021 con oficio 1575, en el cual se encuentran orientaciones frente al tema objeto de consulta.</t>
    </r>
  </si>
  <si>
    <r>
      <t xml:space="preserve">Verificación dic 31/2021: </t>
    </r>
    <r>
      <rPr>
        <sz val="10"/>
        <color theme="1"/>
        <rFont val="Arial"/>
        <family val="2"/>
      </rPr>
      <t>Se e</t>
    </r>
    <r>
      <rPr>
        <sz val="10"/>
        <rFont val="Arial"/>
        <family val="2"/>
      </rPr>
      <t>videnció que en el tercer cuatrimestre de 2021, se continuó con la elaboración del "Informe de Derechos de Petición y de Acceso a la Información", por parte del Centro de Atención al Ciudadano CAC - Dirección de Apoyo al Despacho; para el caso fue constatado, el informe producido durante el mes de octubre de 2021, correspondiente a los derechos de petición recibidos en el CAC de la Contraloría de Bogotá D.C. del período comprendido entre el 01 de julio y el 30 de septiembre de 2021.</t>
    </r>
    <r>
      <rPr>
        <sz val="10"/>
        <color rgb="FFFF0000"/>
        <rFont val="Arial"/>
        <family val="2"/>
      </rPr>
      <t xml:space="preserve">
</t>
    </r>
    <r>
      <rPr>
        <sz val="10"/>
        <rFont val="Arial"/>
        <family val="2"/>
      </rPr>
      <t>El mencionado informe, según lo evidenciado, se encuentra publicado en la página web de la entidad, con los informes de los trimestres anteriores, a saber: octubre - diciembre 2020, enero - marzo 2021 y abril - junio 2021.</t>
    </r>
  </si>
  <si>
    <r>
      <rPr>
        <b/>
        <sz val="10"/>
        <rFont val="Arial"/>
        <family val="2"/>
      </rPr>
      <t>Verificación dic 31/2021:</t>
    </r>
    <r>
      <rPr>
        <sz val="10"/>
        <rFont val="Arial"/>
        <family val="2"/>
      </rPr>
      <t xml:space="preserve"> Se verificó el Informe de publicaciones con corte al 31 de diciembre 2021, suministrado por la Dirección de TIC, en donde se relacionan los 59 productos generados en los procesos misionales, publicados en la página web de la entidad - link "Transparencia y Acceso a la Información” durante el tercer cuatrimestre de 2021, así:
*</t>
    </r>
    <r>
      <rPr>
        <b/>
        <sz val="10"/>
        <rFont val="Arial"/>
        <family val="2"/>
      </rPr>
      <t xml:space="preserve"> septiembre</t>
    </r>
    <r>
      <rPr>
        <sz val="10"/>
        <rFont val="Arial"/>
        <family val="2"/>
      </rPr>
      <t>: Informes de Auditoría (22), Informes Obligatorios (2)
*</t>
    </r>
    <r>
      <rPr>
        <b/>
        <sz val="10"/>
        <rFont val="Arial"/>
        <family val="2"/>
      </rPr>
      <t xml:space="preserve"> octubre: </t>
    </r>
    <r>
      <rPr>
        <sz val="10"/>
        <rFont val="Arial"/>
        <family val="2"/>
      </rPr>
      <t>Beneficios de Control Fiscal (1), Informes de Auditoría (10), Informes Estructurales (1).
*</t>
    </r>
    <r>
      <rPr>
        <b/>
        <sz val="10"/>
        <rFont val="Arial"/>
        <family val="2"/>
      </rPr>
      <t xml:space="preserve"> noviembre:</t>
    </r>
    <r>
      <rPr>
        <sz val="10"/>
        <rFont val="Arial"/>
        <family val="2"/>
      </rPr>
      <t xml:space="preserve"> Beneficios de Control Fiscal (1), Informes de Auditoría (7), Informes Estructurales (5), Informes Obligatorios (2)
*</t>
    </r>
    <r>
      <rPr>
        <b/>
        <sz val="10"/>
        <rFont val="Arial"/>
        <family val="2"/>
      </rPr>
      <t xml:space="preserve"> diciembre:</t>
    </r>
    <r>
      <rPr>
        <sz val="10"/>
        <rFont val="Arial"/>
        <family val="2"/>
      </rPr>
      <t xml:space="preserve"> Informes de Auditoría (5), Informes Obligatorios (1), Pronunciamientos (1), Informes Estructurales (1)
De acuerdo con lo evidenciado, se recibió durante la vigencia 2021 un total de 130 solicitudes de actualización de la página web con productos generados por los procesos misionales.</t>
    </r>
  </si>
  <si>
    <t>Número de Datos Abiertos definidos y publicados en la página web http://datosabiertos.bogota.gov.co.  *100 / Número total de Datos Abiertos definidos  para publicar en  la vigencia de la Contraloría de Bogotá D.C en el portal http://datosbaiertos.bogota.gov.co (2).</t>
  </si>
  <si>
    <r>
      <t xml:space="preserve">Verificación dic 31/2021: </t>
    </r>
    <r>
      <rPr>
        <sz val="10"/>
        <rFont val="Arial"/>
        <family val="2"/>
      </rPr>
      <t>Se constató el acta No.02 de reunión de datos abiertos del 01/10/2021, en la cual se revisó de manera conjunta entre la Dirección de TIC y el CAC, la información relacionada con los DPC del periodo comprendido entre el 01 de enero y el 30 de septiembre de 2021, con el fin de establecer el conjunto de datos abiertos a publicar en el portal del Distrito</t>
    </r>
    <r>
      <rPr>
        <sz val="10"/>
        <color rgb="FFFF0000"/>
        <rFont val="Arial"/>
        <family val="2"/>
      </rPr>
      <t xml:space="preserve">.
</t>
    </r>
    <r>
      <rPr>
        <sz val="10"/>
        <rFont val="Arial"/>
        <family val="2"/>
      </rPr>
      <t xml:space="preserve">
Así mismo, se evidenció en el portal de datos abiertos del distrito capital www.datosabiertos.bogota.gov.co, la publicación del documento "Reporte Derechos de petición Contraloría de Bogotá enero a septiembre 2021", el cual fue registrado el 12/11/2021.</t>
    </r>
  </si>
  <si>
    <r>
      <rPr>
        <b/>
        <sz val="10"/>
        <rFont val="Arial"/>
        <family val="2"/>
      </rPr>
      <t xml:space="preserve">Verificación dic 31/2021: </t>
    </r>
    <r>
      <rPr>
        <sz val="10"/>
        <rFont val="Arial"/>
        <family val="2"/>
      </rPr>
      <t>Se constató reporte suministrado por la Dirección TIC, relacionado con fallos de la disponibilidad en el servicio SIGESPRO durante 2021; de tal forma que para el tercer cuatrimestre de la vigencia, se registraron los siguientes datos:
septiembre: 99,99%, octubre: 99,99%, noviembre: 99,99% y diciembre: 100%
Presentando un promedio de disponibilidad en el período del 99,99% y un cumplimiento del 100% en relación con la meta programada del 95%.</t>
    </r>
  </si>
  <si>
    <r>
      <rPr>
        <b/>
        <sz val="10"/>
        <rFont val="Arial"/>
        <family val="2"/>
      </rPr>
      <t>Verificación dic 31/2021:</t>
    </r>
    <r>
      <rPr>
        <sz val="10"/>
        <rFont val="Arial"/>
        <family val="2"/>
      </rPr>
      <t xml:space="preserve"> Se constataron las evidencias de la socialización relacionada con los factores de accesibilidad web en el portal institucional, encontrándose para el caso, las publicaciones realizadas el 13 de septiembre, 11 de noviembre y 20 de diciembre de 2021.
Igualmente, se evidenció en la página web de la entidad, la publicación del banner: "</t>
    </r>
    <r>
      <rPr>
        <i/>
        <sz val="10"/>
        <rFont val="Arial"/>
        <family val="2"/>
      </rPr>
      <t>Facilitamos la navegación y la lectura a personas con discapacidad visual, contamos con menú de accesibilidad ubicado en el costado derecho de nuestro portal web, con botones de ampliar, reducir y restablecer el tamaño del texto y activación y desactivación de alto contraste</t>
    </r>
    <r>
      <rPr>
        <sz val="10"/>
        <rFont val="Arial"/>
        <family val="2"/>
      </rPr>
      <t xml:space="preserve">"; el cual fue incorporado el 30/12/2021. </t>
    </r>
    <r>
      <rPr>
        <sz val="10"/>
        <color rgb="FFFF0000"/>
        <rFont val="Arial"/>
        <family val="2"/>
      </rPr>
      <t xml:space="preserve">
</t>
    </r>
    <r>
      <rPr>
        <sz val="10"/>
        <rFont val="Arial"/>
        <family val="2"/>
      </rPr>
      <t>Teniendo en cuenta que durante el primer y segundo cuatrimestre se realizaron 2 publicaciones de los factores de accesibilidad del portal Web, se da cumplimiento a los 6 mensajes programados para la vigencia 2021.</t>
    </r>
  </si>
  <si>
    <r>
      <rPr>
        <b/>
        <sz val="10"/>
        <rFont val="Arial"/>
        <family val="2"/>
      </rPr>
      <t>Seguimiento dic 31/2021:</t>
    </r>
    <r>
      <rPr>
        <sz val="10"/>
        <rFont val="Arial"/>
        <family val="2"/>
      </rPr>
      <t xml:space="preserve"> En el documento </t>
    </r>
    <r>
      <rPr>
        <i/>
        <sz val="10"/>
        <rFont val="Arial"/>
        <family val="2"/>
      </rPr>
      <t>"ESTRATEGIA RENDICIÓN DE CUENTAS PARA LA CONTRALORÍA DE BOGOTÁ D.C."</t>
    </r>
    <r>
      <rPr>
        <sz val="10"/>
        <rFont val="Arial"/>
        <family val="2"/>
      </rPr>
      <t xml:space="preserve"> actualizado en su versión 2.0 el 25/11/2020, ubicado en el link: (http://www.contraloriabogota.gov.co/sites/default/files/Contenido/Rendicion%20de%20cuentas/2020/PPCCPI-08%20ESTRATEGIA%20RENDICI%C3%93N%20CUENTAS%20v%202.0.pdf#page=36&amp;zoom=100,109,370), define como estrategias a implementar en el marco de la emergencia sanitaria, el mecanismo principal "Panel Ciudadano" y el mecanismo complementario "world coffe", estos contemplados en el  Manual Único de Rendición de Cuentas del DAFP, que ofrece mecanismos de participación ciudadana o espacios de diálogo dentro de su caja de herramientas, como escenarios de encuentro entre los representantes de las entidades públicas que rinden cuentas y los interesados, con el fin de conversar y escuchar a sus interlocutores y crear condiciones para que estos puedan preguntar,  escuchar y hablar sobre la información institucional.
Se realizó la rendición de cuentas institucional de manera virtual el pasado  30/11/2021, en la que se presentó la gestión del periodo 30/11/2020 a 30/11/2021 y a la que asistieron 685 personas.
Se implementó la estrategia de rendición de cuentas en todas sus etapas aprestamiento, preparación,  Ejecución (el evento de rendición como tal) y Seguimiento y Evaluación (análisis del comportamiento de resultados del evento rendición de cuentas y de las actividades dentro de las 4 etapas del manual único de rendición de cuentas - MURC, del Departamento Administrativo de la Función Pública - DAFP.)</t>
    </r>
  </si>
  <si>
    <r>
      <rPr>
        <b/>
        <sz val="10"/>
        <color theme="1"/>
        <rFont val="Arial"/>
        <family val="2"/>
      </rPr>
      <t xml:space="preserve">Seguimiento dic 31/2021: </t>
    </r>
    <r>
      <rPr>
        <sz val="10"/>
        <color theme="1"/>
        <rFont val="Arial"/>
        <family val="2"/>
      </rPr>
      <t xml:space="preserve">La Dirección de TIC durante la vigencia 2021 mantuvo actualizada la página web con la publicación oportuna de las 127 solicitudes de publicación de los productos generados en los procesos misionales, como medio para que la ciudadanía como destinatario de la gestión fiscal conozca los resultados de la Entidad. La discriminación mensual de las solicitudes atendidas en el tercer cuatrimestre es el siguiente:
Septiembre: 24
Octubre: 12
Noviembre: 15
Diciembre : 8
El resultado del indicador de esta actividad es 100%. </t>
    </r>
  </si>
  <si>
    <t>127/127 =100%</t>
  </si>
  <si>
    <r>
      <rPr>
        <b/>
        <sz val="10"/>
        <rFont val="Arial"/>
        <family val="2"/>
      </rPr>
      <t xml:space="preserve">Seguimiento dic 31/2021: </t>
    </r>
    <r>
      <rPr>
        <sz val="10"/>
        <rFont val="Arial"/>
        <family val="2"/>
      </rPr>
      <t>En la vigencia 2021 se ejecutaron 236 acciones de formación de las 200 programadas para un cumplimiento del 118%, lo que la clasifica en el rango de satisfactorio, así: Diplomados ciudadanía en general (veedores, grupos de control social y contralores estudiantiles) 119, Capacitaciones a veedores y ciudadanía en general (cursos, talleres, seminarios.)  58, Capacitaciones a contralores estudiantiles  54 y Apoyo y/o acompañamiento en la creación de veedurías ciudadanas (procesos de formación en veedurías ciudadanas)  5. Se contó con la participación de 7098 personas.</t>
    </r>
  </si>
  <si>
    <r>
      <t xml:space="preserve">Seguimiento dic 31/2021: </t>
    </r>
    <r>
      <rPr>
        <sz val="10"/>
        <rFont val="Arial"/>
        <family val="2"/>
      </rPr>
      <t xml:space="preserve">En la vigencia 2021 se ejecutaron 560 acciones de diálogo de las 550 programadas para un cumplimiento del 102%, lo que lo clasifica en el rango de satisfactorio, así: Inspección a terreno  241, Reunión local de control social  150, Mesas (ciudadanas, interinstitucional, temáticas, seguimiento y otros)  91, Promoción de veedurías (acompañamiento a la gestión de veedurías ciudadanas)  37, Actividades relacionadas con el proceso auditor  34, Audiencias públicas  6 y Rendiciones de cuentas  1. Se contó con la participación de 8.409 personas. </t>
    </r>
  </si>
  <si>
    <r>
      <rPr>
        <b/>
        <sz val="10"/>
        <rFont val="Arial"/>
        <family val="2"/>
      </rPr>
      <t>Seguimiento dic 31/2021:</t>
    </r>
    <r>
      <rPr>
        <sz val="10"/>
        <rFont val="Arial"/>
        <family val="2"/>
      </rPr>
      <t xml:space="preserve"> Se realizó la rendición de cuentas institucional a través de las plataformas virtuales institucionales Facebook y YouTube, el pasado  30/11/2021, en la que se presentó la gestión del periodo 30/11/2020 a 30/11/2021 y a la que asistieron 685 personas. Se genera el acta N° 12 de 23/12/22021 a la cual se accede  con el siguiente enlace: http://www.contraloriabogota.gov.co/sites/default/files/Contenido/Rendicion%20de%20cuentas/2021/2021-12-23%20ACTA%20N%C2%BA%2012%20RENDICION_CUENTAS_INSTITUCIONAL_Nov30-2021.pdf </t>
    </r>
  </si>
  <si>
    <r>
      <rPr>
        <b/>
        <sz val="10"/>
        <rFont val="Arial"/>
        <family val="2"/>
      </rPr>
      <t xml:space="preserve">Seguimiento dic 31/2021: </t>
    </r>
    <r>
      <rPr>
        <sz val="10"/>
        <rFont val="Arial"/>
        <family val="2"/>
      </rPr>
      <t>En cumplimiento de la actividad prevista, cada mes se realiza una revisión al link  “Atención al Ciudadano”de la página web de la Contraloría para verificar que se mantenga actualizado.  Durante el mes se realizan en promedio 6 revisiones. 
Se deja constancia que no ha presentado alguna novedad que intervenga con una correcta atención al ciudadano. Se anexan actas donde se deja evidencia de las respectivas revisiones a la pagina web de la Contraloria.
3 revisiones efectuadas vs 3 revisiones programadas de manera cuatrimestral y periodica</t>
    </r>
  </si>
  <si>
    <r>
      <rPr>
        <b/>
        <sz val="10"/>
        <rFont val="Arial"/>
        <family val="2"/>
      </rPr>
      <t xml:space="preserve">Seguimiento dic 31/2021:  </t>
    </r>
    <r>
      <rPr>
        <sz val="10"/>
        <rFont val="Arial"/>
        <family val="2"/>
      </rPr>
      <t xml:space="preserve">
Se realizó el </t>
    </r>
    <r>
      <rPr>
        <i/>
        <sz val="10"/>
        <rFont val="Arial"/>
        <family val="2"/>
      </rPr>
      <t>SEMINARIO MECANISMOS DE CONTROL SOCIAL Y PARTICIPACIÓN CIUDADANA Y NUEVAS PERSPECTIVAS PARA EL EJERCICIO DEL CONTROL SOCIAL</t>
    </r>
    <r>
      <rPr>
        <sz val="10"/>
        <rFont val="Arial"/>
        <family val="2"/>
      </rPr>
      <t xml:space="preserve"> al cual asistieron 101 servidores. </t>
    </r>
    <r>
      <rPr>
        <b/>
        <sz val="10"/>
        <rFont val="Arial"/>
        <family val="2"/>
      </rPr>
      <t>(Anexo 1 PAAC certificados)</t>
    </r>
    <r>
      <rPr>
        <sz val="10"/>
        <rFont val="Arial"/>
        <family val="2"/>
      </rPr>
      <t xml:space="preserve">
Se realizó la Conferencia</t>
    </r>
    <r>
      <rPr>
        <i/>
        <sz val="10"/>
        <rFont val="Arial"/>
        <family val="2"/>
      </rPr>
      <t xml:space="preserve"> COMPROMISO PARTICIPATIVO Y DEMOCRÁTICO EN EL CONTROL SOCIAL</t>
    </r>
    <r>
      <rPr>
        <sz val="10"/>
        <rFont val="Arial"/>
        <family val="2"/>
      </rPr>
      <t xml:space="preserve">, a la cual asistieron 92 servidores de la Dirección de Participación Ciudadana. </t>
    </r>
    <r>
      <rPr>
        <b/>
        <sz val="10"/>
        <rFont val="Arial"/>
        <family val="2"/>
      </rPr>
      <t>(Anexo 2 PAAC Certificados)</t>
    </r>
    <r>
      <rPr>
        <sz val="10"/>
        <rFont val="Arial"/>
        <family val="2"/>
      </rPr>
      <t xml:space="preserve">
</t>
    </r>
  </si>
  <si>
    <r>
      <rPr>
        <b/>
        <sz val="10"/>
        <rFont val="Arial"/>
        <family val="2"/>
      </rPr>
      <t xml:space="preserve">Seguimiento dic 31/2021: 
</t>
    </r>
    <r>
      <rPr>
        <sz val="10"/>
        <rFont val="Arial"/>
        <family val="2"/>
      </rPr>
      <t xml:space="preserve">Se  realizó  en el Campus Virtual, la capacitación </t>
    </r>
    <r>
      <rPr>
        <i/>
        <sz val="10"/>
        <rFont val="Arial"/>
        <family val="2"/>
      </rPr>
      <t>LOS ELEMENTOS BÁSICOS DE ATENCIÓN A LOS USUARIOS</t>
    </r>
    <r>
      <rPr>
        <sz val="10"/>
        <rFont val="Arial"/>
        <family val="2"/>
      </rPr>
      <t>:   
* Grupo 1 aprobaron 80 servidores 
* Grupo 2 aprobaron 19 servidores, 
* Grupo 3 aprobaron 60 servidores
Total  de 159 servidores capacitados, lo que corresponde al 102,6% alcanzado</t>
    </r>
    <r>
      <rPr>
        <b/>
        <i/>
        <sz val="10"/>
        <rFont val="Arial"/>
        <family val="2"/>
      </rPr>
      <t xml:space="preserve"> (Anexo 3 PAAC certificados)
(Línea base, planta 31 de diciembre 1031 servidores, 155 servidores a capacitar)</t>
    </r>
  </si>
  <si>
    <r>
      <rPr>
        <b/>
        <sz val="10"/>
        <rFont val="Arial"/>
        <family val="2"/>
      </rPr>
      <t xml:space="preserve">Seguimiento dic 31/2021: </t>
    </r>
    <r>
      <rPr>
        <sz val="10"/>
        <rFont val="Arial"/>
        <family val="2"/>
      </rPr>
      <t>En atención a la norma ISO 9001:2015 y en cumplimiento de las actividades programadas en el Plan anticorrupción 2021, el “Informe medición de la percepción de la satisfacción del cliente, vigencia 2020”, que tenía fecha de realización programada para el 30/06/2021, fue remitido a la Dirección de Planeación con memorando Nº 3-2021-17926 de 02/06/2021, para la respectiva revisión y publicación en la página WEB, de conformidad con los criterios definidos por dicha dependencia, la cual comunica mediante correo electrónico el jueves 22 de junio la aprobación y publicación de dicho documento en la página WEB. 
Los resultados de la medición son los siguientes:
1. Parte interesada Cliente Ciudadanía: de 1639 ciudadanos encuestados, 1298 tienen una percepción positiva sobre el servicio al cliente prestado por la Controlaría de Bogotá, D.C., lo que equivale al 79%. 
2. Parte interesada Cliente Concejo: de 34 concejales encuestados, 34 tienen una percepción positiva sobre el servicio al cliente prestado por la Controlaría de Bogotá, D.C., lo que equivale al 100%. 
3. Otras partes interesadas - Periodistas: de 26 periodistas encuestados, 21 tienen una percepción positiva sobre el servicio al cliente prestado por la Controlaría de Bogotá, D.C., lo que equivale al 81%.  
La Dirección de Participación, socializa el documento mediante memorando N° 3-2021-19910 de 24/06/2021 y se solicita a los responsables de Proceso con memorando N° 3-2021-21225 de 07/07/2021, la revisión y análisis con las respectivas propuestas de mejora si así lo consideran.
Se revisaron  las respuestas enviadas por los procesos, relacionadas con el “Informe medición de la percepción de la satisfacción del cliente, vigencia 2020”, realizándose el análisis y propuestas de mejora, así como el seguimiento a compromisos del "informe de percepción vigencia 2019", como consta en el acta de equipo de gestores  N° 7 de 23/09/2021.</t>
    </r>
  </si>
  <si>
    <r>
      <rPr>
        <b/>
        <sz val="10"/>
        <rFont val="Arial"/>
        <family val="2"/>
      </rPr>
      <t xml:space="preserve">Seguimiento dic 31/2021: </t>
    </r>
    <r>
      <rPr>
        <sz val="10"/>
        <rFont val="Arial"/>
        <family val="2"/>
      </rPr>
      <t>El Centro de Atención al Ciudadano en coordinación con la Subdirección de Capacitación y Cooperación Técnica se realizaron 3 capacitaciones a los funcionarios en el tema de trámite de los DPC los días 12 de mayo, 4 de junio y 22 de julio.
3 capacitaciones previstas / 3 capacitaciones efectuadas</t>
    </r>
  </si>
  <si>
    <r>
      <rPr>
        <b/>
        <sz val="10"/>
        <rFont val="Arial"/>
        <family val="2"/>
      </rPr>
      <t xml:space="preserve">Seguimiento dic 31/2021: </t>
    </r>
    <r>
      <rPr>
        <sz val="10"/>
        <rFont val="Arial"/>
        <family val="2"/>
      </rPr>
      <t xml:space="preserve">La actividad se cumplió en un ciento por ciento, toda vez, que la encuesta de percepción se realizó entre los meses de febrero y marzo, a otras partes interesadas (26 periodistas), a través de la plataforma Google forms, con el fin de conocer la percepción que tienen con respecto a la gestión de la función pública de control fiscal durante la vigencia 2020.
De los 26 encuestados , El 61.5 % calificó entre buena, muy buena y excelente la gestión de vigilancia fiscal que adelantó la Contraloría de Bogotá en el 2020. Para el 19.2 %, la gestión fue aceptable. Respecto al trabajo de fiscalización, el 69.2 % opina que apoya la lucha contra la corrupción en la ciudad, El 19 % no sabe o no responde y el 11.5 % no lo apoya. </t>
    </r>
  </si>
  <si>
    <r>
      <rPr>
        <b/>
        <sz val="10"/>
        <rFont val="Arial"/>
        <family val="2"/>
      </rPr>
      <t>Seguimiento dic 31/2021:</t>
    </r>
    <r>
      <rPr>
        <sz val="10"/>
        <rFont val="Arial"/>
        <family val="2"/>
      </rPr>
      <t xml:space="preserve"> La Procuraduría General de la Nación expidió la circular 018 del 22 de septiembre de 2021 a través de la cual define las directrices para realizar la publicación de la información de conformidad con la Resolución No. 1519 de 2020, indicando que la evaluación y medición anual no se realizará para la vigencia 2021 sino hasta el segundo semestre de la vigencia año 2022. 
Por lo anterior,  se adelantaron las acciones necesarias, tendientes a dar cumplimiento a la Resolución solicitando concepto a la Procuraduría y socializando la información con las diferentes áreas, indicando que la calificación se realizará en el 2do semestre de la vigencia año 2022.</t>
    </r>
  </si>
  <si>
    <r>
      <rPr>
        <b/>
        <sz val="10"/>
        <color theme="1"/>
        <rFont val="Arial"/>
        <family val="2"/>
      </rPr>
      <t xml:space="preserve">Seguimiento dic 31/2021: </t>
    </r>
    <r>
      <rPr>
        <sz val="10"/>
        <color theme="1"/>
        <rFont val="Arial"/>
        <family val="2"/>
      </rPr>
      <t>La Dirección de TIC durante la vigencia 2021, realizó la actualización del link de transparencia conforme la Resolución 1519 de 2020. Asi mismo, atendió oportunamente las 235 solicitudes de publicación de la información correspondiente al link de "Transparencia y acceso a la información" en la página web institucional, con el fin que de ser conocida por cualquier ciudadano, usuario o interesado, dado su carater de información pública.  La discriminación mensual de las solicitudes atendidas en el tercer cuatrimestre es el siguiente:
Septiembre: 4
Octubre: 13
Noviembre: 9
Diciembre : 2
Por el cumplimiento de la actividad, el resultado del indicador es 100%.</t>
    </r>
    <r>
      <rPr>
        <b/>
        <sz val="10"/>
        <color theme="1"/>
        <rFont val="Arial"/>
        <family val="2"/>
      </rPr>
      <t/>
    </r>
  </si>
  <si>
    <t xml:space="preserve">
235/235 = 100%</t>
  </si>
  <si>
    <r>
      <rPr>
        <b/>
        <sz val="10"/>
        <color theme="1"/>
        <rFont val="Arial"/>
        <family val="2"/>
      </rPr>
      <t xml:space="preserve">Seguimiento dic 31/2021: </t>
    </r>
    <r>
      <rPr>
        <sz val="10"/>
        <color theme="1"/>
        <rFont val="Arial"/>
        <family val="2"/>
      </rPr>
      <t>Durante el tercer cuatrimestre, la Dirección de TIC  publicó el segundo conjunto de datos abiertos de la vigencia 2021 en el portal de datos abiertos del Distrito Capital (www.datosabiertos.bogota.gov.co), correspondiente a la información de los derechos de petición que recibió la ContralorÍa de Bogotá D.C. durante el periodo de enero a septiembre de 2021:</t>
    </r>
    <r>
      <rPr>
        <b/>
        <sz val="10"/>
        <color theme="1"/>
        <rFont val="Arial"/>
        <family val="2"/>
      </rPr>
      <t xml:space="preserve"> "</t>
    </r>
    <r>
      <rPr>
        <i/>
        <sz val="10"/>
        <color theme="1"/>
        <rFont val="Arial"/>
        <family val="2"/>
      </rPr>
      <t>Reporte derechos de petición enero 2021 a septiembre 2021</t>
    </r>
    <r>
      <rPr>
        <b/>
        <sz val="10"/>
        <color theme="1"/>
        <rFont val="Arial"/>
        <family val="2"/>
      </rPr>
      <t xml:space="preserve">". 
</t>
    </r>
    <r>
      <rPr>
        <sz val="10"/>
        <color theme="1"/>
        <rFont val="Arial"/>
        <family val="2"/>
      </rPr>
      <t xml:space="preserve">
Por el cumplimiento de la actividad, el resultado del indicador es 100%.</t>
    </r>
  </si>
  <si>
    <t>2/2=100%</t>
  </si>
  <si>
    <r>
      <rPr>
        <b/>
        <sz val="10"/>
        <rFont val="Arial"/>
        <family val="2"/>
      </rPr>
      <t>Seguimiento dic 31/2021:</t>
    </r>
    <r>
      <rPr>
        <sz val="10"/>
        <rFont val="Arial"/>
        <family val="2"/>
      </rPr>
      <t xml:space="preserve"> Se cumplió la actividad prevista realizando la evaluación del trámite dado a los derechos de petición y solicitudes de información. 
Se han elaborado 4 informes de los “DERECHOS DE PETICIÓN Y DE ACCESO A LA INFORMACIÓN" correspondiente a los periodos de enero a marzo, abril a junio, julio a septiembre y octubre a diciembre de 2021, los cuales se encuentran publicados en la página web de la Contraloría en la siguiente dirección: 
http://www.contraloriabogota.gov.co/transparencia-acceso/instrumentos-gestion-informacion-publica/informe-pqrs/informe-de-peticiones-quejas-reclamos-denuncias-y-solicitudes-de-informaci%C3%B3n/informe-de-peticiones</t>
    </r>
  </si>
  <si>
    <t>6/6=100%</t>
  </si>
  <si>
    <r>
      <rPr>
        <b/>
        <sz val="10"/>
        <color theme="1"/>
        <rFont val="Arial"/>
        <family val="2"/>
      </rPr>
      <t xml:space="preserve">Seguimiento dic 31/2021: </t>
    </r>
    <r>
      <rPr>
        <sz val="10"/>
        <color theme="1"/>
        <rFont val="Arial"/>
        <family val="2"/>
      </rPr>
      <t>Durante la vigencia 2021, la disponibilidad del aplicactivo SIGESPRO para la atención de los derechos de petición de los ciudadanos, en promedio fué del 99,96%, cumpliéndo satisfactoriamente la meta de disponibilidad establecida (superior al 95%).  
Durante el tercer cuatrimestre del año, el Sistema SIGESPRO presentó un promedio de disponibilidad del 99,99%, con los siguientes porcentajes de disponibilidad mensual: 
Septiembre:99,99%
Octubre: 99,99%
Noviembre: 99,99%
Diciembre: 100%
El resultado del indicador para esta actividad es 100%.</t>
    </r>
  </si>
  <si>
    <r>
      <rPr>
        <b/>
        <sz val="10"/>
        <color theme="1"/>
        <rFont val="Arial"/>
        <family val="2"/>
      </rPr>
      <t xml:space="preserve">Seguimiento dic 31/2021: </t>
    </r>
    <r>
      <rPr>
        <sz val="10"/>
        <color theme="1"/>
        <rFont val="Arial"/>
        <family val="2"/>
      </rPr>
      <t>En el tercer cuatrimestre del año, la Dirección de TIC continúo con la ejecución del plan de trabajo para la implementación del anexo 1 de la Resolución 1519 de 2020 sobre accesibilidad web. Durante los los meses de septiembre, noviembre y diciembre socializó a través del portal web, cuatro (4) mensajes sobre el compromiso de la entidad con la accesibilidad web, con los cuales se completan los seis (6) mensajes porogramados para la vigencia, asi:
13 septiembre: "Seguimos renovando nuestro portal web para mejorar la accesibilidad y ofrecer una web universal. Contamos con barra de accesibilidad con modo de alto contraste y texto ampliado. Visítenos".
04 de noviembre: "Tenemos el compromiso con una web Universal para que todos los que nos visitan se sientan cómodos en nuestra web. Contamos con textos alternativos en imágenes, botones y menús que describen lo que se percibe visualmente. "
16 de diciembre: "Buscamos la igualdad de condiciones en el acceso a nuestros servicios y nuestra información. Trabajamos para garantizar el acceso a todas las funcionalidades de nuestro sitio web. Visítenos."
27 de diciembre: " Facilitamos la navegación y la lectura a personas con discapacidad visual, contamos con menú de accesibilidad ubicado en el costado derecho de nuestro portal web, con botones de ampliar, reducir y restablecer el tamaño del texto y activación y desactivación de alto contraste."
El resultado del indicador para esta actividad es 100%.</t>
    </r>
  </si>
  <si>
    <r>
      <t xml:space="preserve">Seguimiento dic 31/2021: </t>
    </r>
    <r>
      <rPr>
        <sz val="10"/>
        <rFont val="Arial"/>
        <family val="2"/>
      </rPr>
      <t xml:space="preserve">Para dar cumplimiento a esta actividad, la Subdirección de Capacitación con el apoyo del grupo de Gestores de Integridad, desarrollo el Plan de Gestión de la Integridad que contó con 30 actividades que fueron cumplidas en su totalidad durante la vigencia 2021
</t>
    </r>
    <r>
      <rPr>
        <b/>
        <i/>
        <sz val="10"/>
        <rFont val="Arial"/>
        <family val="2"/>
      </rPr>
      <t>(Anexo 4  Plan de Gestión de la Integridad )</t>
    </r>
  </si>
  <si>
    <r>
      <t xml:space="preserve">Verificación dic 31/2021: </t>
    </r>
    <r>
      <rPr>
        <sz val="10"/>
        <rFont val="Arial"/>
        <family val="2"/>
      </rPr>
      <t>Dando continuidad a</t>
    </r>
    <r>
      <rPr>
        <b/>
        <sz val="10"/>
        <rFont val="Arial"/>
        <family val="2"/>
      </rPr>
      <t xml:space="preserve"> </t>
    </r>
    <r>
      <rPr>
        <sz val="10"/>
        <rFont val="Arial"/>
        <family val="2"/>
      </rPr>
      <t>la capacitación “</t>
    </r>
    <r>
      <rPr>
        <i/>
        <sz val="10"/>
        <rFont val="Arial"/>
        <family val="2"/>
      </rPr>
      <t>Los Elementos Básicos de Atención a los Usuarios</t>
    </r>
    <r>
      <rPr>
        <sz val="10"/>
        <rFont val="Arial"/>
        <family val="2"/>
      </rPr>
      <t>”, se constató que de 115 funcionarios convocados de los diferentes niveles jerárquicos de la entidad (Grupo 3), 60 funcionarios aprobaron la capacitación desarrollada en el campus virtual de la entidad entre el 20 de octubre y el 05 de noviembre de 2021. 
En total, se capacitaron 159 servidores públicos, evidenciándose el cumplimiento de la actividad programada, la cual superó la meta establecida del 15% de la planta de personal de la Entidad (1031) con corte al 31 de diciembre de 2021, es decir, 155 funcionarios.</t>
    </r>
  </si>
  <si>
    <t xml:space="preserve">            </t>
  </si>
  <si>
    <t>ANEXO 1. MAPA DE RIESGOS DE CORRUPCIÓN - Vigencia 2021</t>
  </si>
  <si>
    <t>Código formato: PDE-07-01
Versión 5.0</t>
  </si>
  <si>
    <t>Código documento:PDE-07
Versión 2.0</t>
  </si>
  <si>
    <t>Página X de X</t>
  </si>
  <si>
    <t>Entidad: CONTRALORIA DE BOGOTA D.C</t>
  </si>
  <si>
    <t>Contexto de la organización</t>
  </si>
  <si>
    <t>Identificación del riesgo</t>
  </si>
  <si>
    <t xml:space="preserve">Valoración del Riesgo </t>
  </si>
  <si>
    <t>Monitoreo y Revisión
(Responsable del Proceso)</t>
  </si>
  <si>
    <t>Seguimiento y Verificación
(Oficina de Control Interno)</t>
  </si>
  <si>
    <t>Externo</t>
  </si>
  <si>
    <t>Interno</t>
  </si>
  <si>
    <t>Proceso</t>
  </si>
  <si>
    <t>Descripción del Riesgo</t>
  </si>
  <si>
    <t>Tipo de Riesgo</t>
  </si>
  <si>
    <t>Causa</t>
  </si>
  <si>
    <t>Consecuencias</t>
  </si>
  <si>
    <t>Análisis de riesgo</t>
  </si>
  <si>
    <r>
      <t>Evaluación de riesgo</t>
    </r>
    <r>
      <rPr>
        <b/>
        <u/>
        <sz val="10"/>
        <rFont val="Arial"/>
        <family val="2"/>
      </rPr>
      <t xml:space="preserve"> </t>
    </r>
  </si>
  <si>
    <t>Tratamiento de Riesgos</t>
  </si>
  <si>
    <t>Monitoreo Acciones</t>
  </si>
  <si>
    <t>Nivel de avance del Indicador</t>
  </si>
  <si>
    <t>Verificación Acciones adelantadas</t>
  </si>
  <si>
    <t>Estado
A: Abierto
M: Mitigado
MA: Materializado</t>
  </si>
  <si>
    <t>Observaciones</t>
  </si>
  <si>
    <t>Riesgo Inherente</t>
  </si>
  <si>
    <r>
      <t xml:space="preserve">Controles Existentes
</t>
    </r>
    <r>
      <rPr>
        <b/>
        <sz val="8"/>
        <rFont val="Arial"/>
        <family val="2"/>
      </rPr>
      <t xml:space="preserve">Anexo Tabla No. 8 </t>
    </r>
  </si>
  <si>
    <r>
      <t xml:space="preserve">ANALISIS Y EVALUACIÓN DEL DISEÑO DEL CONTROL
</t>
    </r>
    <r>
      <rPr>
        <b/>
        <sz val="8"/>
        <rFont val="Arial"/>
        <family val="2"/>
      </rPr>
      <t>Anexo Tabla No 10</t>
    </r>
  </si>
  <si>
    <t>EJECUCIÓN DEL CONTROL</t>
  </si>
  <si>
    <r>
      <t xml:space="preserve">CALIFICACIÓN DE LA SOLIDEZ DE CADA CONTROL
(Resultado de la calificación del diseño + Resultado de la calificación de la ejecución + solidez individual de cada control)
</t>
    </r>
    <r>
      <rPr>
        <b/>
        <sz val="8"/>
        <rFont val="Arial"/>
        <family val="2"/>
      </rPr>
      <t>Anexo Tabla No 13</t>
    </r>
  </si>
  <si>
    <t>SOLIDEZ DEL CONJUNTO DE CONTROLES
Anexo Tabla No 14</t>
  </si>
  <si>
    <t>CONTROLES AYUDAN A DISMINUIR LA PROBABILIDAD</t>
  </si>
  <si>
    <t>CONTROLES AYUDAN A DISMINUIR IMPACTO</t>
  </si>
  <si>
    <r>
      <t xml:space="preserve">RESULTADOS DE LOS DESPLAZAMIENTOS DE LA PROBABILIDAD Y DEL IMPACTO DE LOS RIESGOS 
</t>
    </r>
    <r>
      <rPr>
        <b/>
        <sz val="8"/>
        <rFont val="Arial"/>
        <family val="2"/>
      </rPr>
      <t>Anexo Tabla No 15</t>
    </r>
  </si>
  <si>
    <t>Probabilidad</t>
  </si>
  <si>
    <t>Impacto</t>
  </si>
  <si>
    <t>Riesgo Residual</t>
  </si>
  <si>
    <t>Medida de Tratamiento del Riesgo</t>
  </si>
  <si>
    <t>Actividades de Control /
Acciones</t>
  </si>
  <si>
    <t>Indicador</t>
  </si>
  <si>
    <t>Área
Responsable</t>
  </si>
  <si>
    <t>Registro</t>
  </si>
  <si>
    <t>Período de ejecución</t>
  </si>
  <si>
    <t>Zona del riesgo</t>
  </si>
  <si>
    <t>B (baja)</t>
  </si>
  <si>
    <t>1. Responsable</t>
  </si>
  <si>
    <t>2. Periodicidad</t>
  </si>
  <si>
    <t>campo oculto</t>
  </si>
  <si>
    <t>3. Propósito</t>
  </si>
  <si>
    <t>4. Cómo se realiza la actividad de control</t>
  </si>
  <si>
    <t>5. Qué pasa con las observaciones y desviaciones</t>
  </si>
  <si>
    <t>6. Evidencia de la ejecución del control</t>
  </si>
  <si>
    <r>
      <t xml:space="preserve">Resultados del diseño del control
</t>
    </r>
    <r>
      <rPr>
        <b/>
        <sz val="8"/>
        <rFont val="Arial"/>
        <family val="2"/>
      </rPr>
      <t>Anexo Tabla No 11</t>
    </r>
  </si>
  <si>
    <t>Resultado de la ejecución del control
Anexo Tabla No 12</t>
  </si>
  <si>
    <t># de columnas en la matriz de riesgo que se desplaza en el eje de la probabilidad</t>
  </si>
  <si>
    <t># de columnas en la matriz de riesgo que se desplaza en el eje de impacto</t>
  </si>
  <si>
    <t>M (Moderada)</t>
  </si>
  <si>
    <t>¿Existe un responsable asignado a la ejecución del control?</t>
  </si>
  <si>
    <t xml:space="preserve"> ¿El responsable tiene la autoridad y adecuada segregación de funciones en la ejecución del control?</t>
  </si>
  <si>
    <t xml:space="preserve"> ¿La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</si>
  <si>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</si>
  <si>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</si>
  <si>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</si>
  <si>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</si>
  <si>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Peso de la Evaluación del Diseño del Control</t>
  </si>
  <si>
    <t>Resultado de la calificación del diseño del control</t>
  </si>
  <si>
    <t>El control se ejecuta de manera consistente por parte del responsable</t>
  </si>
  <si>
    <t>Rango de calificación de la ejecución del control</t>
  </si>
  <si>
    <t>Solidez Individual de cada control</t>
  </si>
  <si>
    <t>Debe establecer acciones para fortalecer el control SI/NO</t>
  </si>
  <si>
    <t>M (moderada)</t>
  </si>
  <si>
    <t>A (alta)</t>
  </si>
  <si>
    <t>Fecha Inicio</t>
  </si>
  <si>
    <t>Fecha Final</t>
  </si>
  <si>
    <t>E (extrema)</t>
  </si>
  <si>
    <t>Tipos de Control</t>
  </si>
  <si>
    <t>Actividades de Control</t>
  </si>
  <si>
    <t>Procesos</t>
  </si>
  <si>
    <t>Normas claras y aplicadas</t>
  </si>
  <si>
    <t>Asignado</t>
  </si>
  <si>
    <t>Adecuado</t>
  </si>
  <si>
    <t>Oportuna</t>
  </si>
  <si>
    <t>Prevenir</t>
  </si>
  <si>
    <t>Confiable</t>
  </si>
  <si>
    <t>Se investigan y resuelven oportunamente</t>
  </si>
  <si>
    <t>Completa</t>
  </si>
  <si>
    <t>Siempre se ejecuta</t>
  </si>
  <si>
    <t>Directamente</t>
  </si>
  <si>
    <t>Reducir</t>
  </si>
  <si>
    <t>Procedimientos formales aplicados</t>
  </si>
  <si>
    <t>Políticos</t>
  </si>
  <si>
    <t>Personal</t>
  </si>
  <si>
    <t>PEEPP - Estudios de Economía y Política Publica</t>
  </si>
  <si>
    <t>Sesgar intencionalmente el análisis de la información en la elaboración de los informes obligatorios, estudios estructurales y pronunciamientos del PEEPP, para favorecer a un tercero.</t>
  </si>
  <si>
    <t>8. Corrupción</t>
  </si>
  <si>
    <t>Interés particular, institucional o político</t>
  </si>
  <si>
    <t>Pérdida de credibilidad y confianza en la Contraloría de Bogotá D.C.
Afectación al control político, a la Administración Distrital y a la ciudadanía.</t>
  </si>
  <si>
    <t>Políticas claras aplicadas</t>
  </si>
  <si>
    <t>Verifica que los informes cumplan con los lineamientos estipulados para los mismos.</t>
  </si>
  <si>
    <t>Realizar en coordinación con la Subdirección de Capacitación, una jornada de capacitación para los funcionarios del PEEPP que incluya temas como: ética e integridad, consulta y contrastación de fuentes de información y redacción objetiva de informes.</t>
  </si>
  <si>
    <t>Capacitación realizada Si=100%
No= 0%</t>
  </si>
  <si>
    <t>Dirección y Subdirecciones del PEEPP</t>
  </si>
  <si>
    <t>Listado de asistencia Capacitación</t>
  </si>
  <si>
    <t>Tecnológicos</t>
  </si>
  <si>
    <t>PVCGF - Vigilancia y Control a la Gestión Fiscal</t>
  </si>
  <si>
    <t>Direcciones
Sectoriales y
Dirección de
Reacción
Inmediata</t>
  </si>
  <si>
    <t>Posibilidad de omitir información que permita configurar presuntos hallazgos y no dar traslado a las autoridades competentes, o impedir el impulso propio en un proceso sancionatorio.</t>
  </si>
  <si>
    <t>Intereses económicos, políticos o personales, falta de ética profesional.</t>
  </si>
  <si>
    <t>1)Pérdida de recursos públicos, por falta de objetividad en la ejecución y seguimiento del proceso auditor.
2)Incurrir en sanciones legales por no aplicación de las normas.
3)Afectación de la Imagen de la Contraloría de Bogotá.</t>
  </si>
  <si>
    <t>En Comité técnico se valida la configuración adecuada de los hallazgos y de los posibles procesos sancionatorios.</t>
  </si>
  <si>
    <t>Actas de comité técnico
Anexos de "Declaración de independencia y conflicto de intereses" diligenciados.</t>
  </si>
  <si>
    <t>PRFJC - Responsabilidad Fiscal y Jurisdicción Coactiva</t>
  </si>
  <si>
    <t>Dirección de Responsabilidad Fiscal y Jurisdicción Coactiva</t>
  </si>
  <si>
    <t>Posibilidad de tomar decisiones acomodadas  hacia un beneficio particular.</t>
  </si>
  <si>
    <t>Situaciones subjetivas del funcionario que conllevan a incumplir los marcos constitucionales, legales y éticos</t>
  </si>
  <si>
    <t>1. Afectación de credibilidad y confianza institucional
2. Sanciones disciplinarias               
3. Sanciones penales.</t>
  </si>
  <si>
    <t>Verificación permanente de las decisiones de fondo tomadas en los procesos de responsabilidad fiscal y jurisdicción coactiva</t>
  </si>
  <si>
    <t>Revisar que las decisiones de fondo tomadas en los procesos de responsabilidad fiscal y jurisdicción coactiva estén ajustadas a la Constitución y a la ley.</t>
  </si>
  <si>
    <t xml:space="preserve">Fallos condenatorios penales por corrupción relacionados con procesos de responsabilidad fiscal * 100/Denuncias por corrupción relacionados con procesos de responsabilidad fiscal
</t>
  </si>
  <si>
    <t>Memorandos comunicando los fallos condenatorios por corrupción relacionados</t>
  </si>
  <si>
    <t>PGTI  - Gestión de Tecnologías de la Información</t>
  </si>
  <si>
    <t>Dirección de TIC</t>
  </si>
  <si>
    <t>Posibilidad de extracción o alteración no autorizada con fines de beneficio personal o hacia un particular, de información de las bases de datos de los sistemas de información que custodia la Dirección de TIC.</t>
  </si>
  <si>
    <t>Extralimitación de funciones o privilegios de acceso a la información.</t>
  </si>
  <si>
    <t>Pérdida de  imagen y credibilidad institucional.
Sometimiento a recursos legales por sanciones o demandas legales.
Daño al erario público.</t>
  </si>
  <si>
    <t>Procedimiento de control de acceso a usuarios y aplicación de las políticas de seguridad de la información.</t>
  </si>
  <si>
    <t>No disminuye</t>
  </si>
  <si>
    <t xml:space="preserve">Revisar, controlar la asignación de uso de derechos sobre gestión de usuarios y privilegios de acceso. </t>
  </si>
  <si>
    <r>
      <t xml:space="preserve">No. de informes trimestrales de gestión de seguridad de acceso a usuarios elaborados *100  /  No. de informes  de gestión de seguridad de acceso a usuario programados (4).
</t>
    </r>
    <r>
      <rPr>
        <b/>
        <sz val="10"/>
        <rFont val="Arial"/>
        <family val="2"/>
      </rPr>
      <t xml:space="preserve">
</t>
    </r>
    <r>
      <rPr>
        <sz val="10"/>
        <rFont val="Arial"/>
        <family val="2"/>
      </rPr>
      <t xml:space="preserve">No. de incidentes de seguridad de la información reportados e identificados como extracción o alteración de información de las bases de datos.
0 incidentes – Aceptable.
1 o más incidentes – No .aceptable. </t>
    </r>
  </si>
  <si>
    <t xml:space="preserve">Informes de gestión de administración de usuarios.
Reportes de Seguridad lógica a SI </t>
  </si>
  <si>
    <t>PGAF  - Gestión Administrativa y Financiera</t>
  </si>
  <si>
    <t>Posible Manipulación de documentos precontractuales de cada uno de los proceso de contratación adelantados por la Subdirección de Contratación.</t>
  </si>
  <si>
    <t>1- Intereses particulares.</t>
  </si>
  <si>
    <t>Investigación Disciplinaria o fiscal.
Sanción.</t>
  </si>
  <si>
    <t>Revisión de documentos precontractuales de cada uno de los proceso de contratación adelantados por la Subdirección de Contratación.</t>
  </si>
  <si>
    <t>Revisar los documentos precontractuales de cada uno de los proceso de contratación adelantados por la Subdirección de Contratación.</t>
  </si>
  <si>
    <t>No. de procesos revisados por la Subdirección de Contratación *100 / N° de procesos de contratación radicados ante la Subdirección de Contratación.</t>
  </si>
  <si>
    <t>Subdirección
de contratación</t>
  </si>
  <si>
    <t>Expediente
contractual y
SECOP</t>
  </si>
  <si>
    <t>Fecha de aprobación o modificación: 26/08/2021</t>
  </si>
  <si>
    <t>Fecha de Monitoreo y Revisión Responsable de Proceso: 31/12/2021____________________</t>
  </si>
  <si>
    <t>M</t>
  </si>
  <si>
    <t>Gestión de la seguridad
4/4 = 100%
0 incidentes de seguridad = Aceptable</t>
  </si>
  <si>
    <r>
      <rPr>
        <b/>
        <sz val="10"/>
        <rFont val="Arial"/>
        <family val="2"/>
      </rPr>
      <t xml:space="preserve">Seguimiento diciembre 31/2021: </t>
    </r>
    <r>
      <rPr>
        <sz val="10"/>
        <rFont val="Arial"/>
        <family val="2"/>
      </rPr>
      <t xml:space="preserve"> Se elaboraron los cuatro (4) informes  trimestrales de la vigencia sobre la seguridad lógica de los sistemas de información SIGESPRO, SIVICOF y PREFIS, donde se plasma el seguimiento a la administración de privilegios, control de acceso y autorización de usuarios y registros de auditoria. Durante este periodo no se registraron accesos no autorizados, ni se comprometió la seguridad de los aplicativos.
Igualmente, se ha dado cumplimiento al Procedimiento de Control de Acceso a Usuarios, para la administración de cuentas de usuarios asignados a funcionarios, contratistas y terceras partes, para el acceso a la red, correo electrónico y los sistemas de información de manera segura. Durante la vigencia se atendieron 2.690 registrados en la mesa de servicios y relacionados con la gestión de usuarios (configuración, creación, activación, inactivación, bloqueos, suspensiones, cambios de contraseñas, asignación y modificación de perfiles y asignación/modificación/eliminación de licencias) 
Incidentes de seguridad: No se reportaron incidentes de seguridad relacionados con la extracción o alteración de información de bases de datos.</t>
    </r>
  </si>
  <si>
    <r>
      <rPr>
        <b/>
        <sz val="10"/>
        <rFont val="Arial"/>
        <family val="2"/>
      </rPr>
      <t>Seguimiento diciembre 31/2021:</t>
    </r>
    <r>
      <rPr>
        <sz val="10"/>
        <rFont val="Arial"/>
        <family val="2"/>
      </rPr>
      <t xml:space="preserve"> En la Subdirección de Contratación  fueron radicadas 571 solicitudes de las cuales se revisaron en su totalidad y fueron suscritos 566 contratos y 5 declarados desiertos .
Por el cumplimiento y eficacia de la acción se mitiga el riesgo. </t>
    </r>
  </si>
  <si>
    <r>
      <rPr>
        <b/>
        <sz val="10"/>
        <rFont val="Arial"/>
        <family val="2"/>
      </rPr>
      <t>Seguimiento diciembre 31/2021:</t>
    </r>
    <r>
      <rPr>
        <sz val="10"/>
        <rFont val="Arial"/>
        <family val="2"/>
      </rPr>
      <t xml:space="preserve"> No llegaron memorandos a la Dirección de Responsabilidad Fiscal y Jurisdicción Coactiva comunicando los fallos condenatorios por corrupción relacionados</t>
    </r>
  </si>
  <si>
    <r>
      <rPr>
        <b/>
        <sz val="10"/>
        <rFont val="Arial"/>
        <family val="2"/>
      </rPr>
      <t>Verificación dic 31/2021:</t>
    </r>
    <r>
      <rPr>
        <sz val="10"/>
        <rFont val="Arial"/>
        <family val="2"/>
      </rPr>
      <t xml:space="preserve"> 
Se verificó el Informe de publicaciones con corte al 31 de diciembre 2021, suministrado por la Dirección de TIC, en donde se relacionan las 28 solicitudes tramitadas por las dependencias, para la actualización de información en la página web de la entidad - link "Transparencia y Acceso a la Información” durante el tercer cuatrimestre de 2021, así:
* septiembre: 4
* octubre: 13
* noviembre: 9
* diciembre: 2</t>
    </r>
    <r>
      <rPr>
        <sz val="10"/>
        <color rgb="FFFF0000"/>
        <rFont val="Arial"/>
        <family val="2"/>
      </rPr>
      <t xml:space="preserve">
</t>
    </r>
    <r>
      <rPr>
        <sz val="10"/>
        <rFont val="Arial"/>
        <family val="2"/>
      </rPr>
      <t>Del total de estas solicitudes, el 29% fueron tramitadas por la Subdirección Financiera, seguido por la Subdirección de Carrera Administrativa con el 25%, Oficina Asesora de Comunicaciones con el 14% y Oficina Asesora Jurídica con el 11%; encontrándose en menor porcentaje dependencias como: Dirección de Apoyo al Despacho, Dirección de TIC, Dirección de Planeación y Oficina de Control Interno</t>
    </r>
    <r>
      <rPr>
        <sz val="10"/>
        <color rgb="FFFF0000"/>
        <rFont val="Arial"/>
        <family val="2"/>
      </rPr>
      <t xml:space="preserve">
</t>
    </r>
    <r>
      <rPr>
        <sz val="10"/>
        <rFont val="Arial"/>
        <family val="2"/>
      </rPr>
      <t>De acuerdo con lo evidenciado, durante la vigencia 2021 se recibió un total de 235 solicitudes de actualización del link de Transparencia y Acceso a la Información.</t>
    </r>
  </si>
  <si>
    <r>
      <t xml:space="preserve">Verificación dic 31/2021: </t>
    </r>
    <r>
      <rPr>
        <sz val="10"/>
        <rFont val="Arial"/>
        <family val="2"/>
      </rPr>
      <t>Se evidenció el listado de asistencia del Seminario "</t>
    </r>
    <r>
      <rPr>
        <i/>
        <sz val="10"/>
        <rFont val="Arial"/>
        <family val="2"/>
      </rPr>
      <t>MECANISMOS DE CONTROL SOCIAL Y PARTICIPACIÓN CIUDADANA Y NUEVAS PER</t>
    </r>
    <r>
      <rPr>
        <i/>
        <sz val="10"/>
        <color theme="1"/>
        <rFont val="Arial"/>
        <family val="2"/>
      </rPr>
      <t>SPECTIVAS PARA EL EJERCICIO DEL CONTROL SOCIAL</t>
    </r>
    <r>
      <rPr>
        <sz val="10"/>
        <color theme="1"/>
        <rFont val="Arial"/>
        <family val="2"/>
      </rPr>
      <t xml:space="preserve">"  impartido a los servidores públicos de la Dirección de Participación Ciudadana y Desarrollo Local el dìa 09 de noviembre de 2021, </t>
    </r>
    <r>
      <rPr>
        <sz val="10"/>
        <rFont val="Arial"/>
        <family val="2"/>
      </rPr>
      <t>evento del cual participaron 101 funcionarios.
Así mismo, se constató el listado de asistencia de la Conferencia "</t>
    </r>
    <r>
      <rPr>
        <i/>
        <sz val="10"/>
        <rFont val="Arial"/>
        <family val="2"/>
      </rPr>
      <t>COMPROMISO PARTICIPATIVO Y DEMOCRÁTICO EN EL CONTROL SOCIAL</t>
    </r>
    <r>
      <rPr>
        <sz val="10"/>
        <rFont val="Arial"/>
        <family val="2"/>
      </rPr>
      <t>" dirigida a los servidores públicos de esa misma dependencia, realizada el 16 de diciembre de 2021, a la cual asistieron 92 funcionarios.</t>
    </r>
  </si>
  <si>
    <r>
      <t xml:space="preserve">Verificación dic 31/2021: 
</t>
    </r>
    <r>
      <rPr>
        <sz val="9"/>
        <color theme="1"/>
        <rFont val="Arial"/>
        <family val="2"/>
      </rPr>
      <t xml:space="preserve">Respecto al cumplimiento del Plan de Gestión de Integridad 2021, se evidenciaron los registros de las actividades que se encontraban pendientes por ejecutar al último cuatrimestre de la presente vigencia, como se muestra a continuación:
- Mediante correo electrónico del 28/10/2021 se remitió a los gestores de integridad de las dependencias, la guía para socializar los elementos esenciales de integridad para la Entidad. 
</t>
    </r>
    <r>
      <rPr>
        <sz val="9"/>
        <rFont val="Arial"/>
        <family val="2"/>
      </rPr>
      <t>- Fue observado plan de trabajo que contiene las diferentes socializaciones relacionadas con el plan de gestión de integridad 2021, en donde se encuentran las actividades desarrolladas durante el primer y segundo semestre de la vigencia. Igualmente se constató evidencia de las actvidades de promoción de la integridad 2021.</t>
    </r>
    <r>
      <rPr>
        <sz val="9"/>
        <color rgb="FFFF0000"/>
        <rFont val="Arial"/>
        <family val="2"/>
      </rPr>
      <t xml:space="preserve">
</t>
    </r>
    <r>
      <rPr>
        <sz val="9"/>
        <rFont val="Arial"/>
        <family val="2"/>
      </rPr>
      <t xml:space="preserve">- Los gestores de integridad realizaron en cada una de sus dependencias, la socialización del Código de Integridad de la Entidad, asì como los resultados de la encuesta de aprehensión integridad 2021
- En correo electrónico del 16/09/2021, se informó sobre el plazo para el diligenciamiento de la encuesta de aprehensión de valores y principios institucionales. Los resultados de la misma se encuentran plasmados en el informe de análisis de datos - encuesta de aprehensión integridad 2021
</t>
    </r>
    <r>
      <rPr>
        <sz val="9"/>
        <color theme="1"/>
        <rFont val="Arial"/>
        <family val="2"/>
      </rPr>
      <t>- Se constató acta de reunión de gestores de integridad No.5 del 26/10/2021, en la cual se analizaron los resultados de la encuesta de aprehensión de valores institucionales y se presentaron las recomendaciones mas relevantes a tener en cuenta.</t>
    </r>
    <r>
      <rPr>
        <sz val="9"/>
        <color rgb="FFFF0000"/>
        <rFont val="Arial"/>
        <family val="2"/>
      </rPr>
      <t xml:space="preserve"> 
</t>
    </r>
    <r>
      <rPr>
        <sz val="9"/>
        <rFont val="Arial"/>
        <family val="2"/>
      </rPr>
      <t>- En acta de Comité Directivo No.07 del 09/11/2021, la Dirección de Talento Humano socializó el informe de Aprehensión de los valores institucionales 2021.</t>
    </r>
    <r>
      <rPr>
        <sz val="9"/>
        <color rgb="FFFF0000"/>
        <rFont val="Arial"/>
        <family val="2"/>
      </rPr>
      <t xml:space="preserve">
</t>
    </r>
    <r>
      <rPr>
        <sz val="9"/>
        <color theme="1"/>
        <rFont val="Arial"/>
        <family val="2"/>
      </rPr>
      <t>- Se evidenció acta de seguimiento Linea de Denuncia del 20/12/2021, la cual tuvo como objetivo "</t>
    </r>
    <r>
      <rPr>
        <i/>
        <sz val="9"/>
        <color theme="1"/>
        <rFont val="Arial"/>
        <family val="2"/>
      </rPr>
      <t>Identificar las actividades relacionadas con la creación de una línea de Integridad (Denuncia Interna) y la identificación de los responsables de este proceso</t>
    </r>
    <r>
      <rPr>
        <sz val="9"/>
        <color theme="1"/>
        <rFont val="Arial"/>
        <family val="2"/>
      </rPr>
      <t>.", en donde se estableció como compromiso la remisión del acta en mención a la Dirección de Apoyo al Despacho y Dirección de Talento Humano; actividad que se llevó a cabo mediante correo electrónico del 22/12/2021, informando los avances relacionados con la línea de denuncia.</t>
    </r>
    <r>
      <rPr>
        <sz val="9"/>
        <color rgb="FFFF0000"/>
        <rFont val="Arial"/>
        <family val="2"/>
      </rPr>
      <t xml:space="preserve">
</t>
    </r>
    <r>
      <rPr>
        <sz val="9"/>
        <color theme="1"/>
        <rFont val="Arial"/>
        <family val="2"/>
      </rPr>
      <t>- Mediante correo electrónico del 02/11/2021, la Subdirección de Capacitación y Cooperación Técnica, remitió a la Dirección de Planeación, el informe de aprehensión de valores institucionales 2021 para que pudiera tomarse como insumo en el análisis del contexto de la entidad.</t>
    </r>
    <r>
      <rPr>
        <sz val="9"/>
        <color rgb="FFFF0000"/>
        <rFont val="Arial"/>
        <family val="2"/>
      </rPr>
      <t xml:space="preserve">
</t>
    </r>
    <r>
      <rPr>
        <sz val="9"/>
        <rFont val="Arial"/>
        <family val="2"/>
      </rPr>
      <t xml:space="preserve">- Por medio de comunicaciones dirigidas a los correos electrónicos de los funcionarios de la entidad, se realizó convocatoria los días 27, 28, 29 y 30 de julio, sobre "Vive nuestros valores" y a través de Noticontrol del 4, 5 y 9 de agosto, fueron publicadas algunas de las vivencias de los funcionarios con relación a los valores institucionales
</t>
    </r>
    <r>
      <rPr>
        <sz val="9"/>
        <color theme="1"/>
        <rFont val="Arial"/>
        <family val="2"/>
      </rPr>
      <t xml:space="preserve">- Se evidenció documento con el balance de actividades - equipo de gestores de integridad 2021, elaborado con corte al 31/12/2021, en donde se presentan de manera general las diferentes estrategias adelantadas a lo largo de la vigencia.    </t>
    </r>
    <r>
      <rPr>
        <sz val="9"/>
        <color rgb="FFFF0000"/>
        <rFont val="Arial"/>
        <family val="2"/>
      </rPr>
      <t xml:space="preserve">
</t>
    </r>
    <r>
      <rPr>
        <sz val="9"/>
        <rFont val="Arial"/>
        <family val="2"/>
      </rPr>
      <t xml:space="preserve">- El seguimiento a la implementación del Código de Integridad en la Vigencia 2021 se realizó por medio de los reportes de avance al Plan Anticorrupción y Atención al Ciudadano, efectuados por la Dirección de Talento Humano a través de la Subdirección de Capacitación y Cooperación Técnica, respecto a la elaboración, divulgación y ejecución del Plan de Gestión de la Integridad   </t>
    </r>
    <r>
      <rPr>
        <sz val="9"/>
        <color rgb="FFFF0000"/>
        <rFont val="Arial"/>
        <family val="2"/>
      </rPr>
      <t xml:space="preserve">   </t>
    </r>
  </si>
  <si>
    <t>1)Verificar que todos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</si>
  <si>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 xml:space="preserve">1) Número total de hallazgos que cumplen con los atributos  * 100 / Número total de hallazgos del informe final
2)Se cumple con el diligenciamiento en cada auditoría prevista en el PAD de la "Declaración de independencia y conflicto de intereses" , por parte de los auditores que ejecutan las auditorías + Nivel Directivo + Contratistas:
Si 100%
No 0%
</t>
  </si>
  <si>
    <t xml:space="preserve">
146/146
114
</t>
  </si>
  <si>
    <t>1) 100%
2) 100%</t>
  </si>
  <si>
    <t>1) 100%
2) 100%</t>
  </si>
  <si>
    <t>1) 100%
2) 100%</t>
  </si>
  <si>
    <t>1) 196/196= 100%
2) 130</t>
  </si>
  <si>
    <t>1) 450/450=100%
2) SI=100%</t>
  </si>
  <si>
    <t>100%
100%</t>
  </si>
  <si>
    <t>1) 47 /47    
100 %
2) 84    
100%</t>
  </si>
  <si>
    <t>100%
100%</t>
  </si>
  <si>
    <r>
      <rPr>
        <b/>
        <sz val="10"/>
        <rFont val="Arial"/>
        <family val="2"/>
      </rPr>
      <t xml:space="preserve">REACCIÓN INMEDIATA
Seguimiento diciembre 31/2021: </t>
    </r>
    <r>
      <rPr>
        <sz val="10"/>
        <rFont val="Arial"/>
        <family val="2"/>
      </rPr>
      <t>El DRI no ha adelantado Visitas de Control Fiscal, por tanto no ha producido Hallazgos producto de auditorias  para  revisar en Comité Técnico.</t>
    </r>
  </si>
  <si>
    <r>
      <rPr>
        <b/>
        <sz val="10"/>
        <rFont val="Arial"/>
        <family val="2"/>
      </rPr>
      <t xml:space="preserve">SALUD
Seguimiento diciembre 31/2021: </t>
    </r>
    <r>
      <rPr>
        <sz val="10"/>
        <rFont val="Arial"/>
        <family val="2"/>
      </rPr>
      <t>Se validó en comités técnico  213 hallazgos de auditoría, 117 disciplinarios, 2 penales y 45 hallazgos fiscales, los cuales cumplen con los atributos de criterio, condición, causa y efecto para ser trasladados a la Dirección de Responsabilidad Fiscal y Jurisdicción Coactiva.
Se diligenciaron 217 declaraciones de independencia de todos los auditores, incluidos los contratistas, que participaron en las doce (12) auditorías finalizadas.</t>
    </r>
  </si>
  <si>
    <r>
      <t xml:space="preserve">
</t>
    </r>
    <r>
      <rPr>
        <b/>
        <sz val="10"/>
        <rFont val="Arial"/>
        <family val="2"/>
      </rPr>
      <t xml:space="preserve">SEGURIDAD Y CONVIVENCIA
Seguimiento diciembre 31/2021: </t>
    </r>
    <r>
      <rPr>
        <b/>
        <sz val="10"/>
        <rFont val="Arial"/>
        <family val="2"/>
      </rPr>
      <t xml:space="preserve">1) </t>
    </r>
    <r>
      <rPr>
        <sz val="10"/>
        <rFont val="Arial"/>
        <family val="2"/>
      </rPr>
      <t xml:space="preserve">Con Acta de Comité técnico No. 29 se aprobó el informe final auditoría código 183 previa verificación que los hallazgos cumplen con los atributos (19) administrativos, (4) disciplinarios, (0) fiscal y (0) penales. 
Acta de Comité técnico No. 36 se aprobó el informe final auditoría código 184 previa verificación que los hallazgos cumplen con los atributos (4) administrativos, (0) disciplinarios, (0) fiscal y (0) penales. 
Acta de Comité técnico No. 37 se aprobó el informe final auditoría código 185 previa verificación que los hallazgos cumplen con los atributos (4) administrativos, (3) disciplinarios, (1) fiscal en cuantía de $214.006.144 y (0) penales. 
En </t>
    </r>
    <r>
      <rPr>
        <b/>
        <sz val="10"/>
        <rFont val="Arial"/>
        <family val="2"/>
      </rPr>
      <t>total (47) hallazgos administrativos</t>
    </r>
    <r>
      <rPr>
        <sz val="10"/>
        <rFont val="Arial"/>
        <family val="2"/>
      </rPr>
      <t xml:space="preserve"> </t>
    </r>
    <r>
      <rPr>
        <b/>
        <sz val="10"/>
        <rFont val="Arial"/>
        <family val="2"/>
      </rPr>
      <t xml:space="preserve">de los cuales (12) disciplinarios, (2) fiscal por $255.682.193 y (0) penales. </t>
    </r>
    <r>
      <rPr>
        <sz val="10"/>
        <rFont val="Arial"/>
        <family val="2"/>
      </rPr>
      <t xml:space="preserve">
</t>
    </r>
    <r>
      <rPr>
        <b/>
        <sz val="10"/>
        <rFont val="Arial"/>
        <family val="2"/>
      </rPr>
      <t>2)</t>
    </r>
    <r>
      <rPr>
        <sz val="10"/>
        <rFont val="Arial"/>
        <family val="2"/>
      </rPr>
      <t xml:space="preserve">  Se cumplió por parte de los Auditores, el Nivel Directivo y los Contratistas con el diligenciamiento de la "Declaración de independencia y conflicto de intereses", en cada auditoría prevista en el PAD. </t>
    </r>
    <r>
      <rPr>
        <b/>
        <sz val="10"/>
        <rFont val="Arial"/>
        <family val="2"/>
      </rPr>
      <t>Se firmaron un total de (84) declaraciones las cuales se encuentran subidas en el aplicativo trazabilidad: (10) declaraciones auditoría código 184 y (11) auditoría código 185</t>
    </r>
    <r>
      <rPr>
        <sz val="10"/>
        <rFont val="Arial"/>
        <family val="2"/>
      </rPr>
      <t xml:space="preserve">
</t>
    </r>
  </si>
  <si>
    <r>
      <rPr>
        <b/>
        <sz val="10"/>
        <rFont val="Arial"/>
        <family val="2"/>
      </rPr>
      <t xml:space="preserve">PARTICIPACIÓN CIUDADANA
Seguimiento diciembre 31/2021: </t>
    </r>
    <r>
      <rPr>
        <sz val="10"/>
        <rFont val="Arial"/>
        <family val="2"/>
      </rPr>
      <t>Se revisaron en comité técnico los 60 informes finales de auditoría (20 de regularidad  y 40 de desempeño), de los 20 Fondos de Desarrollo Local - FDL , verificándose que los hallazgos cumplen con los atributos de configuración del hallazgo como son: criterio, condición, causa y efecto.
Se verificó que en las 20 auditorías de regularidad que se adelantaron a los 20 FDL, se cumple con el diligenciamiento de la "Declaración de independencia y conflicto de intereses" , por parte de los auditores que ejecutan las auditorías + Nivel Directivo + Contratistas.</t>
    </r>
  </si>
  <si>
    <r>
      <rPr>
        <b/>
        <sz val="10"/>
        <rFont val="Arial"/>
        <family val="2"/>
      </rPr>
      <t>INTEGRACIÓN
Seguimiento diciembre 31/2021:</t>
    </r>
    <r>
      <rPr>
        <sz val="10"/>
        <rFont val="Arial"/>
        <family val="2"/>
      </rPr>
      <t xml:space="preserve"> 1) En Comité técnico se aprobaron informes finales: auditoría código 86 (11 hallazgos); auditoría código 87 (97 hallazgos); auditoría código 88 (6 hallazgos); auditoría código 89 (23 hallazgos); auditoría código 90 (22 hallazgos); auditoría código 91 (10 hallazgos); auditoría código 92 (9 hallazgos); auditoría código 93 (11 hallazgos) y auditoría código 94 (7 hallazgos)
Total 196 administrativos
62 disciplinarios
18 fiscales
2)  Se cumplió por parte de los Auditores, el Nivel Directivo y los Contratistas con el diligenciamiento de la "Declaración de independencia y conflicto de intereses", en cada auditoría prevista en el PAD. Se firmaron un total de 130, las cuales se encuentran subidas en el aplicativo trazabilidad. 12 declaraciones auditoría código 86. 28 auditoría código 87. 11  auditoría código 88. 17 auditoría código 89. 13 auditoría código 90.  13 auditoría código 91.  11 auditoría código 92. 11 auditoría código 93. 14 auditoría código 94.</t>
    </r>
  </si>
  <si>
    <r>
      <rPr>
        <b/>
        <sz val="10"/>
        <rFont val="Arial"/>
        <family val="2"/>
      </rPr>
      <t>HÁBITAT Y AMBIENTE
Seguimiento diciembre 31/2021:</t>
    </r>
    <r>
      <rPr>
        <sz val="10"/>
        <rFont val="Arial"/>
        <family val="2"/>
      </rPr>
      <t xml:space="preserve">
1) A la fecha se han comunicado y evidenciado ciento ochenta (180) hallazgos administrativos, diez (10) con incidencia fiscal y ochenta y nueve (89) con presunta incidencia disciplinaria, todos han sido verificados estrictamente para que cumplan los criterios de condición, causa y efecto.
2) La Dirección Sector Hábitat y Ambiente cumple en cada auditoría prevista en el PAD con el diligenciamiento de la "Declaración de independencia y conflicto de intereses", a la fecha se tiene un total de 273 Declaraciones.</t>
    </r>
  </si>
  <si>
    <r>
      <rPr>
        <b/>
        <sz val="10"/>
        <color theme="1"/>
        <rFont val="Arial"/>
        <family val="2"/>
      </rPr>
      <t xml:space="preserve">GOBIERNO
Seguimiento diciembre 31/2021: </t>
    </r>
    <r>
      <rPr>
        <sz val="10"/>
        <color theme="1"/>
        <rFont val="Arial"/>
        <family val="2"/>
      </rPr>
      <t>Se validaron en comité técnico  130 hallazgos administrativos, de los cuales 9 tienen incidencia disciplinaria, todos cumplieron con los atributos.
Se cumplió por parte de los Auditores, el Nivel Directivo y los Contratistas con el diligenciamiento de la "Declaración de independencia y conflicto de intereses", en cada auditoría prevista en el PAD. Se firmaron un total de 131, las cuales se encuentran subidas en trazabilidad</t>
    </r>
  </si>
  <si>
    <r>
      <rPr>
        <b/>
        <sz val="10"/>
        <color theme="1"/>
        <rFont val="Arial"/>
        <family val="2"/>
      </rPr>
      <t>GESTIÓN JURÍDICA
Seguimiento diciembre 31/2021:</t>
    </r>
    <r>
      <rPr>
        <sz val="10"/>
        <color theme="1"/>
        <rFont val="Arial"/>
        <family val="2"/>
      </rPr>
      <t xml:space="preserve"> 1) GESTIÓN:  1. Hallazgos que cumplen atributos:
Se revisó y verificó en el informe preliminar y en el final de la auditoria de la Visita de control Fiscal código 502, al igual que la Auditoria de Regularidad código 36, la Auditoria de Desempeño código 37, y la Visita de control Fiscal código 502, el tema de cumplimiento con los atributos de configuración del hallazgo. 
Que se soporta en las Actas de Comité Técnico donde se revisaron y se dejó constancia que se verifico que cada uno de los presuntos hallazgos plasmados en cada informe cumpliendo con los atributos de configuración del hallazgo como son: criterio, condición, causa y efecto
*Acta No 3 de fecha 11 de Febrero de 2021 
El total de observaciones son: dos (2) Administrativos, uno (1) con presunta incidencia disciplinaria.
*Acta No 6 de fecha 16 de Julio de 2021 
El total de observaciones son: Ocho (8) Administrativos, tres (3) con presunta incidencia disciplinaria y uno (1) con incidencia fiscal por valor de $ 3,896,000
*Acta No 10 de fecha 5 de Noviembre de 2021 
El total de observaciones son: Un (1) Administrativo.
*Acta No 15 de fecha 23 de Diciembre de 2021 
El total de observaciones son: Tres (3) Administrativos.
2) GESTIÓN: Declaración de independencia y conflicto de intereses: El número de auditores entre Directores, Gerente, auditores y contratistas que han suscrito Declaraciones de independencia son según cada auditoria terminada o en ejecución: Visita de Control Fiscal Terminada Código 502, es de 8; la Auditoria de Regularidad Terminada Código 36, es de 7; la Auditoria de Desempeño Terminada Código 37, es de 7 y la Visita de Control Fiscal Terminada Código 512, es de 7; a corte 31 de Diciembre de 2021.</t>
    </r>
  </si>
  <si>
    <r>
      <rPr>
        <b/>
        <sz val="10"/>
        <rFont val="Arial"/>
        <family val="2"/>
      </rPr>
      <t xml:space="preserve">DESARROLLO ECONÓMICO
Seguimiento diciembre 31/2021: </t>
    </r>
    <r>
      <rPr>
        <sz val="10"/>
        <rFont val="Arial"/>
        <family val="2"/>
      </rPr>
      <t>1) A la fecha de este informe se han determinado 146 hallazgos Administrativos de los cuales 7 son Fiscales por valor $2.544 .711.193 y 66 con presunta incidencia disciplinaria,  Los cuales han cumplido con los atributos de criterio, condición causa y efecto.
Respecto de las declaraciones de Independencia para las 22 Auditorias que se adelantaron se han elaborado se han elaborado un total de 114 declaraciones de Independencia y no conflicto de Intereses.</t>
    </r>
  </si>
  <si>
    <r>
      <rPr>
        <b/>
        <sz val="10"/>
        <rFont val="Arial"/>
        <family val="2"/>
      </rPr>
      <t>CULTURA
Seguimiento diciembre 31/2021:</t>
    </r>
    <r>
      <rPr>
        <sz val="10"/>
        <rFont val="Arial"/>
        <family val="2"/>
      </rPr>
      <t xml:space="preserve">
4.1) Hallazgos que cumplen con los atributos: 134 Adtivos, 77 disciplinarios, 7 penales 16 fiscales $7.871.581.274,oo
Dirección Cultura a diciembre 31 del 2021 en actas de comité: 
AR IDPC: 9 Adtivos, 3 disciplinarios, 0 penales 0 fiscales. 
AR OFB: 11 Adtivos, 8 disciplinarios, 2 penales 2 fiscales, $1.161.689.938,oo. 
AR IDRD = 33 Adtivos, 18 disciplinarios, 0 penales 2 fiscales, $4.615.841.322,oo
AR SDCRD = 9 Adtivos, 7 disciplinarios, 0 penales 2 fiscales, $160.951.285,oo
AD IDARTES = 15 Adtivos, 9 disciplinarios, 0 penales 2 fiscales, $84.978.584.oo
AR FUGA = 22 Adtivos, 9 disciplinarios, 0 penales 2 fiscales, $12.156.890.oo
AR IDARTES = 22 Adtivos, 16 disciplinarios, 5 penales 5 fiscales, $651.177.487.oo
AR CANAL CAPITAL = 7 Adtivos, 4 disciplinarios, 0 penales 0 fiscales.
VF 506 IDRD = 6 Adtivos, 2 disciplinarios, 0 penales 1 fiscal, $1.184.785.768,10
4.2) Total Declaraciones Independencia al 31 de diciembre del 2021 = 134:
AR IDPC = 10
AR OFB = 11
AR IDRD = 18
AR SDCRD = 15
AD IDARTES = 12
AR IDARTES = 14
AR FUGA = 15
AR CANAL CAPITAL = 17
VF 506 IDRD = 22</t>
    </r>
  </si>
  <si>
    <r>
      <rPr>
        <b/>
        <sz val="10"/>
        <rFont val="Arial"/>
        <family val="2"/>
      </rPr>
      <t xml:space="preserve">SEGURIDAD Y CONVIVENCIA
Verificación diciembre 31/2021: </t>
    </r>
    <r>
      <rPr>
        <sz val="10"/>
        <rFont val="Arial"/>
        <family val="2"/>
      </rPr>
      <t xml:space="preserve">De las 4 auditorías que se terminaron en el cuatrimestre, se eligieron 2, para una muestra del 50%. 
Se realizó la Auditoría de desempeño código 184 a la Secretaría Distrital de Seguridad, Convivencia y Justicia, 184, donde se determinó que por medio del acta de Comité Técnico 31 del 02-12-2021, se aprobó el informe preliminar con 4 observaciones administrativas, de las cuales una tiene incidencia disciplinaria y un con incidencia fiscal por $206.587.181, allí de determinó el cumplimiento de los atributos de las observaciones como son condición, criterio, causa y efecto, además, con el Acta de Comité Técnico 33 del 06-012-2021, se aprobó el informe preliminar con las mismas observaciones. 
Así mismo, mediante el acta de Comité Técnico 36 del 17-12-2021, se aprobó el informe final con 4 hallazgos  administrativos,  en esta acta no se menciona la razón por la cual se suprimió la incidencia fiscal y disciplinaria del H.A. 3.2.1.4, se determinó el cumplimiento de los atributos de las observaciones como son condición, criterio, causa y efecto, la caracterización del producto y de las normas de derechos de autor, el informe final contiene los mismos hallazgos administrativos, el cual fue enviado al sujeto de  control mediante el radicado 2-2021-31114 del 20-12-2021.
Nueve de los 10 integrantes intervinientes en la auditoría firmaron las declaraciones de independencia y conflicto de intereses, no se encontró en el aplicativo la declaración de un contratista.
Así mismo, se realizó la auditoría de desempeño código 185 a la Unidad Administrativa Especial Cuerpo de Bomberos – UAECOB, allí se pudo constatar que por medio del acta de Comité Técnico 35 del 15-12-2021, se aprobó el informe preliminar con 4 observaciones administrativas, de las cuales tres tienen incidencia disciplinaria y una fiscal por $214.006144, del informe preliminar de la auditoría 185, allí de determinó el cumplimiento de los atributos de las observaciones, las cuales coinciden con el informe preliminar enviado al sujeto de control, mediante el radicado 2-2021-30978 del 16-12-2021. 
Así mismo, mediante el Acta de Comité Técnico 37 del 24-12-2021, se aprobó el informe final con 4 hallazgos  administrativos,  tres con incidencia disciplinaria y uno fiscal por $214.006.144, se determinó el cumplimiento de los atributos de las observaciones como son condición, criterio, causa y efecto, la caracterización del producto y de las normas de derechos de autor, los establecido en el memorando de planeación, el informe final contiene los mismos hallazgos administrativos, el cual fue enviado al sujeto de  control mediante el radicado 2-2021-31668 del 27-12-2021.
Los 10 integrantes intervinientes en la auditoría firmaron las declaraciones de independencia y conflicto de intereses.
Teniendo en cuenta que las acciones implementadas para este riesgo han sido efectivas para minimizar la probabilidad de su materialización, se determina que este fue Mitigado. </t>
    </r>
  </si>
  <si>
    <r>
      <rPr>
        <b/>
        <sz val="10"/>
        <color theme="1"/>
        <rFont val="Arial"/>
        <family val="2"/>
      </rPr>
      <t>EQUIDAD Y GÉNERO</t>
    </r>
    <r>
      <rPr>
        <b/>
        <sz val="10"/>
        <rFont val="Arial"/>
        <family val="2"/>
      </rPr>
      <t xml:space="preserve">
Verificación diciembre 31/2021: </t>
    </r>
    <r>
      <rPr>
        <sz val="10"/>
        <rFont val="Arial"/>
        <family val="2"/>
      </rPr>
      <t xml:space="preserve">Solamente se realizó una auditoría durante este cuatrimestre y fue la de desempeño código 35, para hace “Seguimiento y cumplimiento ODS-5 Equidad y Género, bajo los principios de eficiencia y eficacia, analizando y revisando la implementación monitoreo e indicadores de las 6 metas de la ODS 5 asociadas a los proyectos de inversión de la SD Mujer 2020”.
En el Acta de Comité Técnico 17 del 07-12-2021, se aprobó el informe preliminar con 16 observaciones administrativas, 3 con incidencia disciplinaria y una con incidencia fiscal por $7.079.454, Adicionalmente, en el Acta de Comité Técnico 18 del 17-12-2021, se aprobó el informe final de la auditoría, con 14 hallazgos administrativos, donde indican el cumplimiento de condición, criterio, causa y efecto, los cuales concuerdan con el informe final remitido al sujeto de control y cumplen con la caracterización del producto. 
Así mismo, todos los 10 integrantes intervinientes en la auditoría firmaron las declaraciones de independencia y conflicto de intereses. Teniendo en cuenta que las acciones implementadas para este riesgo han sido efectivas para minimizar la probabilidad de su materialización, se determinar que este fue Mitigado. </t>
    </r>
  </si>
  <si>
    <r>
      <rPr>
        <b/>
        <sz val="10"/>
        <color theme="1"/>
        <rFont val="Arial"/>
        <family val="2"/>
      </rPr>
      <t>INTEGRACIÓN</t>
    </r>
    <r>
      <rPr>
        <b/>
        <sz val="10"/>
        <rFont val="Arial"/>
        <family val="2"/>
      </rPr>
      <t xml:space="preserve">
Verificación diciembre 31/2021: </t>
    </r>
    <r>
      <rPr>
        <sz val="10"/>
        <rFont val="Arial"/>
        <family val="2"/>
      </rPr>
      <t>De las 4 auditorías que se terminaron en el cuatrimestre, se seleccionaron dos auditorías para la revisar, la de regularidad código 89 y 92 de desempeño, para una muestra del 50%.
Se realizó la auditoría de regularidad código 089, para evaluar la gestión fiscal de 2020 al del IDIPRON, se constató que por medio del Acta de Comité Técnico 28 del 14-09-2021, se aprobó el informe preliminar con 30 observaciones administrativas, de las cuales tres tienen incidencia disciplinaria y tres con incidencia fiscal por $166.600.635, allí de determinó el cumplimiento de los atributos de las observaciones, las cuales coinciden con el informe preliminar enviado al sujeto de control, mediante el radicado 2-2021-22994 del 14-09-2021. 
Así mismo, mediante el Acta de Comité Técnico 32 del 01-10-2021, se aprobó el informe final con 23 hallazgos administrativos, uno con incidencia disciplinaria y uno con incidencia fiscal por $139.830.255, adicionalmente, se determinó el cumplimiento de los atributos de las observaciones como son condición, criterio, causa y efecto, la caracterización del producto, el informe final contiene las mismas observaciones administrativas aprobadas en el acta, el cual fue enviado al sujeto de  control mediante el radicado 2-2021-24702 del 30-10-2021.
Los 17 integrantes intervinientes en la auditoría firmaron las declaraciones de independencia y conflicto de intereses.
Teniendo en cuenta que las acciones implementadas para este riesgo han sido efectivas para minimizar la probabilidad de su materialización, se determina que este fue Mitigado. 
Además, se realizó la auditoría de desempeño código 92, a la Secretaría Distrital de Integración Social, donde se pudo verificar que por medio del Acta de Comité Técnico 44 del 01-12-2021, se aprobó el informe preliminar con 11 observaciones administrativas, una con incidencia disciplinaria, allí de determinó el cumplimiento de los atributos de las observaciones, las cuales coinciden con el informe preliminar enviado al sujeto de control, mediante el radicado 2-2021-29787 del 01-12-2021. 
Mediante el Acta de Comité Técnico 46 del 15-12-2021, se aprobó el informe final con 9 hallazgos administrativos, allí se determinó el cumplimiento de los atributos de los hallazgos como son condición, criterio, causa y efecto, la caracterización del producto, adicionalmente, el informe final contiene los mismos hallazgos administrativos del acta, el cual fue enviado al sujeto de control mediante el radicado 2-2021-30841del 15-15-2021.
De los 12 integrantes intervinientes en la auditoría firmaron las declaraciones de independencia y conflicto de intereses 11, restó la de una profesional.
Teniendo en cuenta que las acciones implementadas para este riesgo han sido efectivas para minimizar la probabilidad de su materialización, se determina que este fue Mitigado.</t>
    </r>
  </si>
  <si>
    <r>
      <rPr>
        <b/>
        <sz val="10"/>
        <color theme="1"/>
        <rFont val="Arial"/>
        <family val="2"/>
      </rPr>
      <t>MOVILIDAD</t>
    </r>
    <r>
      <rPr>
        <b/>
        <sz val="10"/>
        <rFont val="Arial"/>
        <family val="2"/>
      </rPr>
      <t xml:space="preserve">
Verificación diciembre 31/2021: </t>
    </r>
    <r>
      <rPr>
        <sz val="10"/>
        <rFont val="Arial"/>
        <family val="2"/>
      </rPr>
      <t>En el tercer cuatrimestre, se realizaron 3 auditorias de desempeño IDU (Cód. 95), Transmilenio S.A (105) y Secretaría Distrital de Movilidad (107), las cuales fueron iniciadas el 28 de septiembre y terminadas el 24 de diciembre de 2021, En las que, se verificó el cumplimiento de los términos a 2 de ellas así: 
De la Auditoría de Desempeño IDU código 95, en informe preliminar se comunicaron 12 observaciones, de las cuales 6 tenían alcance disciplinario y una incidencia fiscal por $380.708.791 y en el definitivo se confirmaron 11 hallazgos administrativos con igual número de incidencia disciplinaria y fiscal; aprobados en comité técnico sectorial 75 y 80 del 6 y 16 de diciembre de 2021, respectivamente.
En la Auditoría de desempeño código 105 a Transmilenio S.A., el resultado del informe preliminar fue de 6 observaciones administrativas y en el informe final se confirmaron como hallazgos administrativos, aprobados según actas de comité técnico 74 del 6 y 82 del 20 de diciembre de 2021, respectivamente.
Para las 2 auditorías verificadas se determinó el cumplimiento de los atributos de configuración, es decir, criterio, condición causa, y efecto, además de, la aplicación al proceso de caracterización del producto.
Teniendo en cuenta los memorandos de asignación para la auditoria de desempeño código 95, se constató, que, el director, subdirector, gerente y 11 profesionales asignados, diligenciaron y firmaron oportunamente las declaraciones de independencia y conflictos de intereses.  Así mismo, sucedió con la auditoría de desempeño 105 a Transmilenio S.A donde se verificó el diligenciamiento para el director, subdirector, gerente y 9 profesionales que hacían parte del equipo auditor.
Las acciones implementadas lograron minimizar la probabilidad de materialización, por ende, el riesgo se mitigó en el 2021.</t>
    </r>
  </si>
  <si>
    <r>
      <rPr>
        <b/>
        <sz val="10"/>
        <color theme="1"/>
        <rFont val="Arial"/>
        <family val="2"/>
      </rPr>
      <t xml:space="preserve">REACCIÓN INMEDIATA
Verificación diciembre 31/2021: </t>
    </r>
    <r>
      <rPr>
        <sz val="10"/>
        <rFont val="Arial"/>
        <family val="2"/>
      </rPr>
      <t>Por competencia no se adelanta auditorias de regularidad ni de desempeño, y en el tercer cuatrimestre de acuerdo con el monitoreo no adelantaron Visitas de Control Fiscal</t>
    </r>
  </si>
  <si>
    <r>
      <rPr>
        <b/>
        <sz val="10"/>
        <color theme="1"/>
        <rFont val="Arial"/>
        <family val="2"/>
      </rPr>
      <t xml:space="preserve">HÁBITAT Y AMBIENTE
Verificación diciembre 31/2021: </t>
    </r>
    <r>
      <rPr>
        <sz val="10"/>
        <rFont val="Arial"/>
        <family val="2"/>
      </rPr>
      <t>Tomando como base los (5) procesos auditores iniciados en el tercer cuatrimestre de 2021, se corroboró la Auditoría de Regularidad Cód. 205 efectuada al Fondo Distrital para la Gestión de Riesgos y Cambio Climático de Bogotá D.C. - FONDIGER, evidenciándose el Acta de Comité Técnico No.77 del 20/12/2021, mediante la cual se revisó y aprobó el informe final de auditoría con 7 hallazgos administrativos, 1 de ellos con incidencia fiscal; en dicha acta, se menciona la verificación adelantada al cumplimiento de los atributos de condición, causa, criterio y efecto de los hallazgos. 
Igualmente, se evidenció el Acta de Comité Técnico No.79 del 21/12/2021 en donde consta la revisión y aprobación del informe preliminar de la Auditoría de Desempeño Cód. 63 adelantada a las Curadurías Urbanas 1, 4 y 5, en la cual se formuló 1 observación administrativa con cumplimiento de atributos tales como: criterio, condición, causa y efecto; la mencionada observación fue desvirtuada con la respuesta del sujeto de control, por lo cual no fue incluida como hallazgo en el informe final.</t>
    </r>
    <r>
      <rPr>
        <sz val="10"/>
        <color theme="9"/>
        <rFont val="Arial"/>
        <family val="2"/>
      </rPr>
      <t xml:space="preserve">
</t>
    </r>
    <r>
      <rPr>
        <sz val="10"/>
        <rFont val="Arial"/>
        <family val="2"/>
      </rPr>
      <t xml:space="preserve">Así mismo, se verificaron en el aplicativo de trazabilidad, los formatos de Declaración de Independencia y No Conflicto de Intereses debidamente diligenciados y firmados en oportunidad por los servidores públicos que intervinieron tanto en la Auditoría de Regularidad Cód. 205 como en la Auditoría de Desempeño Cód. 63, entre los cuales se encuentran (9) profesionales, (3) gerentes, (4) asesores, (2) subdirectores, (2) directores y (6) contratistas; contando con un total de (26) declaraciones diligenciadas para los dos procesos auditores antes relacionados.   </t>
    </r>
    <r>
      <rPr>
        <sz val="10"/>
        <color theme="9"/>
        <rFont val="Arial"/>
        <family val="2"/>
      </rPr>
      <t xml:space="preserve"> 
</t>
    </r>
    <r>
      <rPr>
        <sz val="10"/>
        <rFont val="Arial"/>
        <family val="2"/>
      </rPr>
      <t xml:space="preserve">
Con lo anterior, la Dirección Sector Hábitat y Ambiente dio cumplimiento a las acciones propuestas para controlar el presente riesgo; por lo cual el mismo se mitiga para la vigencia 2021. </t>
    </r>
  </si>
  <si>
    <r>
      <rPr>
        <b/>
        <sz val="10"/>
        <color theme="1"/>
        <rFont val="Arial"/>
        <family val="2"/>
      </rPr>
      <t>SERVICIOS PÚBLICOS
Verificación diciemb</t>
    </r>
    <r>
      <rPr>
        <b/>
        <sz val="10"/>
        <rFont val="Arial"/>
        <family val="2"/>
      </rPr>
      <t xml:space="preserve">re 31/2021:
</t>
    </r>
    <r>
      <rPr>
        <sz val="10"/>
        <rFont val="Arial"/>
        <family val="2"/>
      </rPr>
      <t xml:space="preserve">Teniendo en cuenta los (6) procesos auditores iniciados en el tercer cuatrimestre de 2021, se corroboró la Auditoría de Regularidad Cód. 200 efectuada a la Compañía Colombiana de Servicios de Valor Agregado y Telemático S.A. E.S.P - COLVATEL S.A E.S.P, evidenciándose el Acta de Comité Técnico No.138 del 27/12/2021, mediante la cual se aprobó el informe final de auditoría con 6 hallazgos administrativos; en dicha acta, se indica que los hallazgos están redactados en forma lógica, técnica, clara, coherente e integrada, conteniendo los atributos de condición, criterio, causa y efecto.
</t>
    </r>
    <r>
      <rPr>
        <sz val="10"/>
        <color rgb="FFFF0000"/>
        <rFont val="Arial"/>
        <family val="2"/>
      </rPr>
      <t xml:space="preserve">
</t>
    </r>
    <r>
      <rPr>
        <sz val="10"/>
        <rFont val="Arial"/>
        <family val="2"/>
      </rPr>
      <t>Igualmente, se evidenció el Acta de Comité Técnico No.131 del 17/12/2021 en donde consta la aprobación del informe final de la Auditoría de Desempeño Cód. 203 adelantada a la Empresa de Acueducto y Alcantarillado de Bogotá EAAB - ESP, en la cual se ratificaron 2 hallazgos administrativos, que según lo indicado, fueron redactados en forma lógica, técnica, clara, coherente e integrada, conteniendo los atributos de condición, criterio, causa y efecto.</t>
    </r>
    <r>
      <rPr>
        <sz val="10"/>
        <color rgb="FFFF0000"/>
        <rFont val="Arial"/>
        <family val="2"/>
      </rPr>
      <t xml:space="preserve">
</t>
    </r>
    <r>
      <rPr>
        <sz val="10"/>
        <rFont val="Arial"/>
        <family val="2"/>
      </rPr>
      <t>Así mismo, se verificaron en el aplicativo de trazabilidad, los formatos de Declaración de Independencia y No Conflicto de Intereses debidamente diligenciados y firmados en oportunidad por los</t>
    </r>
    <r>
      <rPr>
        <sz val="10"/>
        <color rgb="FFFF0000"/>
        <rFont val="Arial"/>
        <family val="2"/>
      </rPr>
      <t xml:space="preserve"> </t>
    </r>
    <r>
      <rPr>
        <sz val="10"/>
        <rFont val="Arial"/>
        <family val="2"/>
      </rPr>
      <t xml:space="preserve">servidores públicos que intervinieron tanto en la Auditoría de Regularidad Cód. 200 como en la Auditoría de Desempeño Cód. 203, respectivamente, entre los cuales se encuentran (12) profesionales, (2) gerentes, (6) asesores, (2) subdirectores, (2) directores y (5) contratistas; contando con un total de (29) declaraciones diligenciadas para los dos procesos auditores antes relacionados.   </t>
    </r>
    <r>
      <rPr>
        <sz val="10"/>
        <color rgb="FFFF0000"/>
        <rFont val="Arial"/>
        <family val="2"/>
      </rPr>
      <t xml:space="preserve"> 
</t>
    </r>
    <r>
      <rPr>
        <sz val="10"/>
        <rFont val="Arial"/>
        <family val="2"/>
      </rPr>
      <t xml:space="preserve">
Con lo anterior, la Dirección Sector Servicios Públicos dio cumplimiento a las acciones propuestas para controlar el presente riesgo; por lo cual el mismo se mitiga para la vigencia 2021. 
</t>
    </r>
  </si>
  <si>
    <t xml:space="preserve">Es importante que en los formatos de Declaración de independencia se indique en todos los casos, el código de la auditoría a la cual el auditor se encuentra asignado, toda vez que el mismo sujeto de control puede ser objeto de varios procesos auditores en el mismo momento con objetivos diferentes. Lo anterior se observa en las declaraciones de independencia presentadas por (2) profesionales y (1) contratista, asignados a la Auditoría de Desempeño Cód.203.   </t>
  </si>
  <si>
    <r>
      <rPr>
        <b/>
        <sz val="10"/>
        <color theme="1"/>
        <rFont val="Arial"/>
        <family val="2"/>
      </rPr>
      <t>CULTURA</t>
    </r>
    <r>
      <rPr>
        <b/>
        <sz val="10"/>
        <color rgb="FFFF0000"/>
        <rFont val="Arial"/>
        <family val="2"/>
      </rPr>
      <t xml:space="preserve">
</t>
    </r>
    <r>
      <rPr>
        <b/>
        <sz val="10"/>
        <color theme="1"/>
        <rFont val="Arial"/>
        <family val="2"/>
      </rPr>
      <t>Verificación diciembre 31/20</t>
    </r>
    <r>
      <rPr>
        <b/>
        <sz val="10"/>
        <rFont val="Arial"/>
        <family val="2"/>
      </rPr>
      <t xml:space="preserve">21: </t>
    </r>
    <r>
      <rPr>
        <sz val="10"/>
        <rFont val="Arial"/>
        <family val="2"/>
      </rPr>
      <t>En el tercer cuatrimestre se verificaron 3 auditorías de regularidad y una visita fiscal, con 68 declaraciones de independencia y conflicto de interés debidamente  diligenciadas y firmadas por parte de los auditores en todos los niveles, los hallazgos evidenciados para las mismas son 57 hallazgos Administrativos ,31 con incidencia disciplinaria, 8 fiscales  y 5 penales  por un valor de $1.848.120.145,32 se verificó que fueron aprobados en las actas de comités técnicos No. 35, 36 , 43 y 44 de 2021, se determinó el cumplimiento en los hallazgos de los atributos (criterio, condición, causa, efecto) 
Las auditorías fueron:  
1)  Auditoría de Regularidad código No.8 Fundación Gilberto Álzate Avendaño – FUGA Hallazgos: 22 administrativos con presunta incidencia Disciplinaria 9, y 2 fiscales por valor de $12.156.890,22
2) Auditoría de Regularidad código No.10 IDARTES Hallazgos: 22 administrativos 16 tienen presunta incidencia disciplinaria, 5 con presunta incidencia penal y 5 fiscales por valor de $651.177. 487.
3) Auditoría de Regularidad código No.7 Canal Capital Hallazgos: 7 administrativos ,4 tienen presunta incidencia disciplinaria.
4) Visita Fiscal código No 507 IDRD Hallazgos: 6 administrativos, 2 tienen presunta incidencia disciplinaria y 1 con presunta incidencia fiscal por valor de $1.184.785.768,1.
Según las acciones implementadas para este riesgo se determina que este fue Mitigado.</t>
    </r>
  </si>
  <si>
    <r>
      <t xml:space="preserve">EDUCACIÓN
Seguimiento diciembre 31/2021:
</t>
    </r>
    <r>
      <rPr>
        <sz val="10"/>
        <rFont val="Arial"/>
        <family val="2"/>
      </rPr>
      <t>1) Dirección Educación - Diciembre 31 de  2021: Se validaron en comité técnico cada una las 13 auditorias finalizadas  25 hallazgos fiscales, soporte que demuestran que fueron objeto de revisión y aprobación en acta  cumple con los atributos para ser trasladados a la Dirección de Responsabilidad Fiscal.
Diciembre 31 de 2021- Se validaron en comité técnico 16 hallazgos fiscales- registros:
Auditoría Cód. 26 SED con Acta No.59 se verificaron 3 hallazgos con incidencia  fiscal, Auditoría Cód. 27 SED con Acta No. 62 se verificó 1 hallazgo con incidencia  fiscal, Auditoría Cód. 28 UDFJC con Acta No.61 se verificó 1 hallazgo con incidencia  fiscal, Auditoría Cód. 29 UDFJC con Acta No.60 se verificaron 5 hallazgos con incidencia  fiscal,  Auditoría Cód. 32 UDFJC con Acta No.91 se verificaron 5 hallazgos con incidencia  fiscal, soportes que demuestran que fueron objeto de revisión y aprobación en acta  cumple con los atributos para ser trasladados a la Dirección de Responsabilidad Fiscal.   El resultado de auditorías fue: Auditoría Cód. 26 SED 9 hallazgos administrativos, 0 penales, 8 disciplinarios, 3 con incidencia  fiscal. Auditoría Cód. 27 SED 2 hallazgos administrativos, 0 penales, 2 disciplinarios, 1 con incidencia  fiscal.  Auditoría Cód. 28 UDFJC 14 hallazgos administrativos, 1 penales, 14 disciplinarios, 1 con incidencia  fiscal., Auditoría Cód. 29 UDFJC 15 hallazgos administrativos, 12 penales, 15 disciplinarios, 5 con incidencia  fiscal. Auditoría Cód. 206 SED 54 hallazgos administrativos, 0 penales, 20 disciplinarios, 0 con incidencia  fiscal.,Auditoría Cód. 30 UDFJC 25 hallazgos administrativos, 2 penales, 25 disciplinarios, 0 con incidencia  fiscal.  Auditoría Cód. 31 UDFJC 5 hallazgos administrativos, 0 penales, 5 disciplinarios, 0 con incidencia  fiscal. Auditoría Cód. 32 UDFJC 52 hallazgos administrativos, 0 penales, 51 disciplinarios, 6 con incidencia  fiscal y  Auditoría Cód. 33 SED 2 hallazgos administrativos, 0 penales, 1 disciplinarios, 0 con incidencia  fiscal
2) Dirección Educación - Diciembre 31 2021: Se cumplió con el diligenciamiento "Declaración de independencia y conflicto de intereses" en cada auditoría prevista en el PAD donde los equipos auditores, Directivos y contratistas de cada una de las 13 auditorias finalizadas, suscribieron un total de 274 declaraciones de independencia: 
Se cumplió con el diligenciamiento de 123 "Declaración de independencia y conflicto de intereses". En las actuaciones:  Auditoría Cód. 26 SED,  Auditoría Cód. 27 SED, Auditoría Cód. 28 UDFJC  Auditoría Cód. 29 UDFJC y  con Acta No.60  Auditoría Cód. 32 UDFJC y Auditoría Cód. 206 SED, se suscribieron 66 declaraciones de independencia. En las actuaciones:Auditoría Cód. 30 UDFJC,  Auditoría Cód. 31, Auditoría Cód. 32 UDFJC  y  Auditoría Cód. 33 SED, se suscribieron 57 declaraciones de independencia., para un total de 123 declaraciones firmadas.
Los soportes se encuentran en cada una de las auditorias ubicadas en el Aplicativo Trazabilidad.</t>
    </r>
  </si>
  <si>
    <r>
      <rPr>
        <b/>
        <sz val="10"/>
        <color theme="1"/>
        <rFont val="Arial"/>
        <family val="2"/>
      </rPr>
      <t xml:space="preserve">EDUCACIÓN
Verificación diciembre 31/2021: </t>
    </r>
    <r>
      <rPr>
        <sz val="10"/>
        <rFont val="Arial"/>
        <family val="2"/>
      </rPr>
      <t xml:space="preserve">Al respecto fueron constatadas las auditorías realizada a los siguientes sujetos de control:  
</t>
    </r>
    <r>
      <rPr>
        <b/>
        <i/>
        <sz val="10"/>
        <rFont val="Arial"/>
        <family val="2"/>
      </rPr>
      <t>• Auditoría de Desempeño Cód. No. 30 Instituto de Extensión y Educación para el trabajo y Desarrollo Humano – IDEXUD de la Universidad Distrital Francisco José de Caldas:</t>
    </r>
    <r>
      <rPr>
        <sz val="10"/>
        <rFont val="Arial"/>
        <family val="2"/>
      </rPr>
      <t xml:space="preserve"> Se evidenció Acta de Comité Técnico No. 90 del 17/12/2021, realizada de manera virtual a través de la Plataforma Teams, cuyo objetivo correspondió a análisis  y aprobación Informe Final Auditoría de  Desempeño  Código  30 Instituto  de Extensión  y  Educación  para  el  Trabajo  y  Desarrollo  Humano–IDEXUD  de  la  Universidad Distrital Francisco José de Caldas-UDFJC-PAD-2021, en la cual se aprobaron 25 hallazgos Administrativos con presunta incidencia Disciplinaria y 2 hallazgos con presunta incidencia Penal. De igual forma, en dicha acta, se deja constancia entre otros aspectos, que los hallazgos cumplen con los atributos de condición, criterio, causa y efecto y se sustentan en pruebas de auditoría debidamente practicadas.
Igualmente, se verificó que mediante Memorando Radicado No. 3-2021-31670 del 27/09/2021, se realizó la asignación del equipo auditor, el cual se conformó de 11 servidores públicos, correspondientes 1 al Nivel Directivo (Gerente), 7 al Nivel Profesional (Universitario y Especializado) y 3 Contratistas de Apoyo Profesional; de igual forma se observó que mediante Memorando Radicado No. 3-2021-36496 del 11/11/2021, se asignó otro auditor (Contratista de Apoyo Profesional) al equipo de esta auditoría. Los 12 servidores públicos asignaron a esta auditoría de acuerdo a lo evidenciado, tramitaron el formato de Declaración de Independencia y no Conflicto de Intereses, el cual diligenciaron y firmaron el 27/09/2021 y el 11/11/2021 para caso de la ultima asignación realizada; este documento también fue tramitado y firmado el 27/09/2021 según lo encontrado, por el Director Técnico, el Subdirector y por 2 Asesores de la Dirección Sectorial Educación. 
</t>
    </r>
    <r>
      <rPr>
        <b/>
        <i/>
        <sz val="10"/>
        <rFont val="Arial"/>
        <family val="2"/>
      </rPr>
      <t xml:space="preserve">• Auditoría de Desempeño Cód. No. 33 Secretaría de Educación Distrital: </t>
    </r>
    <r>
      <rPr>
        <sz val="10"/>
        <rFont val="Arial"/>
        <family val="2"/>
      </rPr>
      <t xml:space="preserve"> Se verificó Acta de Comité Técnico No. 88 del 14/12/2021, llevada a cabo de manera virtual a través de la Plataforma Teams, cuyo objetivo correspondió a la aprobación Informe Final Auditoría de  Desempeño  Código  33 PAD 2021 Secretaría de Educación Distrital - SED, en la cual se aprobaron 2 hallazgos Administrativos de los cuales 1 con presunta incidencia Disciplinaria. Adicionalmente se observó que en el acta aludida, se deja constancia entre otros aspectos, que los hallazgos cumplen con los atributos de condición, criterio, causa y efecto y se sustentan en pruebas de auditoría debidamente practicadas.
Así mismo, se evidenció que a través de Memorando Radicado 3-2021-30321 del 17/09/2021, se asignó el equipo auditor de esta actuación de control fiscal, el cual se conformó de 8 servidores públicos, distribuidos así: 1 del Nivel Directivo (Gerente) y 7 del Nivel Profesional (Universitario y Especializado). Los 8 servidores públicos asignados a esta auditoría según lo constatado, tramitaron el formato de Declaración de Independencia y no Conflicto de Intereses, el cual aparece firmado el 27/09/2021;  documento que también aparece diligenciado y firmado el 27/09/2021 de acuerdo a lo observado, por el Director Técnico, el Subdirector y por 2 Asesores de la Dirección Sectorial Educación.
Teniendo en cuenta que la acciones adelantadas, permitieron mantener controlado el riesgo, este se mitiga. </t>
    </r>
  </si>
  <si>
    <r>
      <rPr>
        <b/>
        <sz val="10"/>
        <rFont val="Arial"/>
        <family val="2"/>
      </rPr>
      <t xml:space="preserve">EQUIDAD Y GÉNERO
Seguimiento diciembre 31/2021: </t>
    </r>
    <r>
      <rPr>
        <sz val="10"/>
        <rFont val="Arial"/>
        <family val="2"/>
      </rPr>
      <t xml:space="preserve">1. La Dirección de Equidad y Generó revisó que los Hallazgos que se remitieron a la DRFJC, se configuraron como lo establece el procedimiento.
2. La Dirección de Equidad y Generó verificó que todo los funcionarios asignados en  cada una de las auditorias realizadas en el año firmaran el anexo de declaración de Independencia. 
</t>
    </r>
  </si>
  <si>
    <t xml:space="preserve">En la verificación a la Auditoría de Regularidad Cód.205, se encontró el formato de Declaración de Independencia firmado por el Asesor Cód. 01 Grado 01, el cual hace referencia a la Auditoría de Regularidad ante el FONDIGER Cód.209, correspondiendo este código a la Auditoría de Cumplimiento adelantada a la Caja de Vivienda Popular - CVP. Por ello, es importante constatar que la información incluida en los mencionados formatos sea correcta en cada uno de los campos diligenciados, para el caso, el código del asesor y de la auditoría.
</t>
  </si>
  <si>
    <r>
      <rPr>
        <b/>
        <sz val="10"/>
        <rFont val="Arial"/>
        <family val="2"/>
      </rPr>
      <t xml:space="preserve">HACIENDA
Seguimiento diciembre 31/2021: </t>
    </r>
    <r>
      <rPr>
        <sz val="10"/>
        <rFont val="Arial"/>
        <family val="2"/>
      </rPr>
      <t>Como resultado de las 16 auditorías realizadas durante la vigencia 2021, se configuraron 102 hallazgos, a  los cuales  se verificó el cumplimiento de los atributos establecidos: criterio, condición, causa y efecto.
En los comités técnicos de la dirección, se verifica que todos los hallazgos cumplan con los atributos de configuración del mismo: condición, criterio, causa y efecto. 
El total de hallazgos configurados como resultado de las auditorías realizadas durante la vigencia 2021, se resume así:
Auditoría 70: 1
Auditoría 71: 16
Auditoría 72: 20
Auditoría 73: 16
Auditoría 74: 4
Auditoría 75: 6
Auditoría 76: 14
Auditoría 77: 3
Auditoría 78: 4
Auditoría 79: 1
Auditoría 80: 2
Auditoría 67: 3
Auditoría 81: 6
Auditoría 82: 3
Auditoría 83: 2
Auditoría 84: 1
Total             102
                  48
De las 16 auditorías llevadas a cabo en la Dirección Hacienda durante 2021, se diligenciaron 266 declaraciones de independencia correspondientes al nivel directivo, auditores, contratistas y pasantes.</t>
    </r>
  </si>
  <si>
    <r>
      <rPr>
        <b/>
        <sz val="10"/>
        <color theme="1"/>
        <rFont val="Arial"/>
        <family val="2"/>
      </rPr>
      <t xml:space="preserve">HACIENDA
Verificación diciembre 31/2021: </t>
    </r>
    <r>
      <rPr>
        <sz val="10"/>
        <rFont val="Arial"/>
        <family val="2"/>
      </rPr>
      <t xml:space="preserve">Al respecto fueron constatadas las auditorías realizada a los siguientes sujetos de control:  
</t>
    </r>
    <r>
      <rPr>
        <b/>
        <i/>
        <sz val="10"/>
        <rFont val="Arial"/>
        <family val="2"/>
      </rPr>
      <t>• Auditoría de Desempeño Cód. No. 82 Secretaría Distrital de Hacienda:</t>
    </r>
    <r>
      <rPr>
        <sz val="10"/>
        <rFont val="Arial"/>
        <family val="2"/>
      </rPr>
      <t xml:space="preserve"> Fue  evidenciada Acta de Comité Técnico No. 060 del 12/11/2021, que se llevó a cabo  de manera virtual, la cual desarrolló el objetivo revisar y aprobar Informe Final Auditoría de  Desempeño  a la Secretaría Distrital de Hacienda-SDH Código 82, correspondiente al PAD 2021, en la cual se confirman los hallazgos que fueron identificados en esta auditoría, a saber: 3 hallazgos administrativos, de los cuales 2 con presunta incidencia disciplina y fiscal por valor de $63.193.084.000; dejándose constancia en dicha acta, entre otros aspectos, que se verificaron los atributos (ello refiriéndose a criterio, condición, causa y efecto), con los que debe cumplir cada hallazgo. 
Igualmente, se evidenció que mediante Memorando Radicado No. 3-2021-26965 del 27/08/2021, se realizó la asignación del equipo auditor, el cual se conformó de 6 servidores públicos, correspondientes 1 al Nivel Directivo (Gerente) y 5 al Nivel Profesional (Universitario y Especializado); así mismo se observó que mediante Memorando Radicado No. 3-2021-32969 del 06/10/2021, se asignó 1 auditor más (Contratista de Apoyo) al equipo de la auditoría. Tal que los 7 servidores públicos asignaron a esta auditoría de acuerdo a lo verificado, tramitaron el formato de Declaración de Independencia y no Conflicto de Intereses, el cual diligenciaron y firmaron el 31/08/2021 y el 06/10/2021 para caso de la ultima asignación realizada;  documento que también fue tramitado y firmado según lo encontrado, por el Director Técnico y 2 Asesores el 31/08/2021 y por 1 Asesor más el 25/10/2021 de la Dirección Sectorial Hacienda, como por otro Contratista de Apoyo de dicha  Dirección que lo diligenció y firmo el 31/08/2021 . 
</t>
    </r>
    <r>
      <rPr>
        <b/>
        <i/>
        <sz val="10"/>
        <rFont val="Arial"/>
        <family val="2"/>
      </rPr>
      <t>• Auditoría de Desempeño Cód. No. 84 Secretaría Distrital de Hacienda:</t>
    </r>
    <r>
      <rPr>
        <sz val="10"/>
        <rFont val="Arial"/>
        <family val="2"/>
      </rPr>
      <t xml:space="preserve"> Se  observó Acta de Comité Técnico No. 070 del 28/12/2021, realizada virtualmente, en la cual se desarrolló el objetivo revisar y aprobar el Informe Final de la Auditoría de  Desempeño a la Secretaría Distrital de Hacienda-SDH Código 84, confirmándose en dicha acta 1 hallazgo administrativo con presunta incidencia disciplinaria y fiscal por valor de $1.609.667.460 y registrándose como constancia, entre otros aspectos, que se verificaron los atributos (ello refiriéndose a criterio, condición, causa y efecto), con los que debe cumplir cada hallazgo. 
Así mismo, se constató que mediante Memorando Radicado No. 3-2021-34718 del 26/10/2021 se llevó a cabo la asignación del equipo auditor, el cual se conformó de 9 servidores públicos, así: 1 del Nivel Directivo (Gerente), 6 del Nivel Profesional (Universitario y Especializado) y 2 Contratistas; además de observarse que mediante Memorando Radicado No. 3-2021-36927 del 18/11/2021, fueron incluidos al equipo auditor 3 servidores públicos del Nivel Profesional (Universitarios). Así las cosas, los 12 servidores públicos asignaron a esta auditoría de acuerdo a lo evidenciado, tramitaron el formato de Declaración de Independencia y no Conflicto de Intereses, el cual diligenciaron y firmaron el 27/10/2021 y el 18/11/2021 y 19/11/2021 respectivamente para el caso de la última asignación realizada;  formato que también fue tramitado y firmado según lo observado, por el Director Técnico y 2 Asesores el 27/10/2021 y por otro Asesor más el 06/12/2021 de la Dirección Sectorial Hacienda, además de haberlo diligenciado y firmado el 27/10/2021 otro Contratista de Apoyo de dicha  Dirección. 
Teniendo en cuenta que la acciones adelantadas, permitieron mantener controlado el riesgo, este se mitiga. </t>
    </r>
  </si>
  <si>
    <r>
      <rPr>
        <b/>
        <sz val="10"/>
        <rFont val="Arial"/>
        <family val="2"/>
      </rPr>
      <t>MOVILIDAD
Seguimiento diciembre 31/2021: 1.</t>
    </r>
    <r>
      <rPr>
        <sz val="10"/>
        <rFont val="Arial"/>
        <family val="2"/>
      </rPr>
      <t xml:space="preserve">En el cuatrimestre se configuraron 8 Hallazgos con presunta Incidencia Fiscal que cumplen con los atributos y coinciden con los reportados en los Informes Finales, sumado a los anteriores cuatrimestres dan en total 18 con cumplimiento .                         
</t>
    </r>
    <r>
      <rPr>
        <b/>
        <sz val="10"/>
        <rFont val="Arial"/>
        <family val="2"/>
      </rPr>
      <t>2.</t>
    </r>
    <r>
      <rPr>
        <sz val="10"/>
        <rFont val="Arial"/>
        <family val="2"/>
      </rPr>
      <t>se cumplió con el diligenciamiento de las declaraciones de independencia y no conflicto de intereses de los auditores , contratistas, subdirectores , gerentes y director para cada una de las auditorias realizadas en el cuatrimestre y la vigencia.</t>
    </r>
  </si>
  <si>
    <r>
      <rPr>
        <b/>
        <sz val="10"/>
        <color theme="1"/>
        <rFont val="Arial"/>
        <family val="2"/>
      </rPr>
      <t>SALUD</t>
    </r>
    <r>
      <rPr>
        <b/>
        <sz val="10"/>
        <rFont val="Arial"/>
        <family val="2"/>
      </rPr>
      <t xml:space="preserve">
Verificación diciembre 31/2021: </t>
    </r>
    <r>
      <rPr>
        <sz val="10"/>
        <rFont val="Arial"/>
        <family val="2"/>
      </rPr>
      <t xml:space="preserve">Al respecto fueron constatadas las auditorías realizada a los siguientes sujetos de control:  
</t>
    </r>
    <r>
      <rPr>
        <b/>
        <i/>
        <sz val="10"/>
        <rFont val="Arial"/>
        <family val="2"/>
      </rPr>
      <t>• Auditoría de Desempeño Cód. No. 207 Subred Integrada de Servicios de Salud Sur Occidente E.S.E.:</t>
    </r>
    <r>
      <rPr>
        <sz val="10"/>
        <rFont val="Arial"/>
        <family val="2"/>
      </rPr>
      <t xml:space="preserve">  Se observó Acta de Comité Técnico No. 51 del 07/12/2021, realizada de manera virtual a través de la Plataforma Teams, cuyo objetivo entre otros aspecto correspondió a la aprobación del Informe Final de Auditoría de  Desempeño  No. 207 a la Subred Integrada de Servicios de Salud Sur Occidente E.S.E., Vigencia 2020 PAD 2021, en cuya aprobación se incluyeron los hallazgos que fueron identificados en ésta auditora, a saber: 6 hallazgos administrativos, de los cuales 4 con presunta incidencia disciplinaria y 2 fiscales  por valor de $299.205.879; en el acta aludida se deja igualmente consignado, entre otros pormenores, que dichos hallazgos, reúnen los requisitos de condición, criterio, causa y efecto, conforme los procedimientos vigentes. 
Igualmente, se verificó que mediante Memorando Radicado No. 3-2021-30097 del 16/09/2021, se realizó la asignación del equipo auditor, el cual se conformó de 6 servidores públicos, correspondientes 1 al Nivel Directivo (Gerente), 3 al Nivel Profesional (Universitario y Especializado) y 2 Contratistas de Apoyo; de igual forma se observó que mediante Memorando Radicado No. 3-2021-31757 del 28/09/2021, se asignó otro auditor (Contratista de Apoyo) al equipo de esta auditoría, como también se encontró que a través del Memorando Radicado No. 3-2021-31908 del 29/09/2021 se designó un nuevo servidor público del Nivel Directivo (Gerente) a tal auditoría. Los 8 servidores públicos asignaron a esta auditoría de acuerdo con lo revisado, tramitaron el formato de Declaración de Independencia y no Conflicto de Intereses, que aparece firmada el 17/09/2021 para la primera asignación de auditores y respectivamente del 24/09/2021 y 29/09/2021 para el caso de los demás servidores públicos, que fueron asignados a dicha auditoría;  documento que fue diligenciado y firmado también el 17/09/2021, de acuerdo a lo verificado, por el Director Técnico, el Subdirector y 3 Asesores de la Dirección Sectorial Salud.
</t>
    </r>
    <r>
      <rPr>
        <b/>
        <i/>
        <sz val="10"/>
        <rFont val="Arial"/>
        <family val="2"/>
      </rPr>
      <t>• Auditoría de Desempeño Cód. No. 176 Subred Integrada de Servicios de Salud Centro Oriente E.S.E.:</t>
    </r>
    <r>
      <rPr>
        <sz val="10"/>
        <rFont val="Arial"/>
        <family val="2"/>
      </rPr>
      <t xml:space="preserve"> Fue evidencia Acta de Comité Técnico No. 58 del 22/12/2021, llevada a cabo de manera virtual a través de la Plataforma Teams, cuyo objetivo correspondió a la aprobación Informe Final Auditoría de  Desempeño  No.  176, Vigencia 2020 PAD 2021 a la Subred Integrada de Servicios de Salud Centro Oriente E.S.E, donde se dejo indicado, que no se desvirtúo ninguna de las observaciones presentadas, configurándose 7 hallazgos de carácter administrativo de los cuales 6 de ellos con presunta incidencia disciplinaria y fiscales en la cantidad de 2 por valor de $642.759.473; se registra además, entre otros aspectos, en esta acta observada,  que dichos hallazgos, reúnen los requisitos de condición, criterio, causa y efecto, conforme los procedimientos vigentes. 
Así mismo, Se verificó que mediante Memorando Radicado 3-2021-34845 del 26/10/2021, fue asignado el equipo auditor a ésta auditoría, siendo conformó por 9 servidores públicos, distribuidos así: 1 del Nivel Directivo (Gerente), 7 del Nivel Profesional (Universitario y Especializado) y 1 Contratista de Apoyo. Así las cosas, los 8 servidores públicos asignaron a esta actuación de control fiscal de acuerdo con lo constatado, tramitaron el formato de Declaración de Independencia y no Conflicto de Intereses, el cual fue firmado el 27/10/2021;  formato que también según lo observado, se encontró diligenciado y firmado por el Director Técnico, el Subdirector y 2 Asesores de la Dirección Sectorial Salud, en la misma fecha antes mencionada.
Teniendo en cuenta que la acciones adelantadas, permitieron mantener controlado el riesgo, este se mitiga. </t>
    </r>
  </si>
  <si>
    <t>En las Auditorías de Desempeño Cód. 207 y Cód. 176, que fueron verificadas, se observó que las Actas de Comité Técnico No. 51 del 07/12/2021 y No. 58 del 22/12/2021, se elaboraron en la versión vigente del Formato de Actas (Código Formato PGD-02-07 Versión 13.0), sin embargo, a pesar de que en el  apartado “Listado de Participantes”, se registró el Nombre y la Dependencia de los asistente, no se hizo así lo propio, con el Correo Electrónico y con las firmas escaneadas/digitalizadas de dichos asistentes, como bien lo solicita este documento del SIG de la entidad.</t>
  </si>
  <si>
    <r>
      <rPr>
        <b/>
        <sz val="10"/>
        <rFont val="Arial"/>
        <family val="2"/>
      </rPr>
      <t xml:space="preserve">SERVICIOS PÚBLICOS
Seguimiento diciembre 31/2021: </t>
    </r>
    <r>
      <rPr>
        <sz val="10"/>
        <rFont val="Arial"/>
        <family val="2"/>
      </rPr>
      <t>Se validó en comités técnico sectorial veintidós (39) hallazgos fiscales, los cuales cumplen con los atributos de criterio, condición, causa y efecto para ser trasladados a la Dirección de Responsabilidad Fiscal y Jurisdicción Coactiva. 
Se diligenciaron 332 declaraciones de independencia de todos los que participaron en las veintidós (22) auditorías finalizadas.</t>
    </r>
  </si>
  <si>
    <t>En la AD código 48 al DADEP, se observó la participación de un profesional universitario 219-03, que, no fue asignado ni presentado al sujeto de control; la declaración de independencia de una profesional especializado se diligenció con fecha de vigencia 2020.</t>
  </si>
  <si>
    <r>
      <rPr>
        <b/>
        <sz val="10"/>
        <color theme="1"/>
        <rFont val="Arial"/>
        <family val="2"/>
      </rPr>
      <t>GOBIERNO</t>
    </r>
    <r>
      <rPr>
        <b/>
        <sz val="10"/>
        <rFont val="Arial"/>
        <family val="2"/>
      </rPr>
      <t xml:space="preserve">
Verificación diciembre 31/2021: </t>
    </r>
    <r>
      <rPr>
        <sz val="10"/>
        <rFont val="Arial"/>
        <family val="2"/>
      </rPr>
      <t>En el último cuatrimestre, se efectuaron 2 auditorias una de desempeño y una visita de control fiscal así: 
- Desempeño código (48) al DADEP según resultado del informe preliminar fue de 5 observaciones una de ellas con presunta incidencia disciplinaria, una vez valoradas las respuestas se ratificaron 4 hallazgos administrativos, con un presunto disciplinario, los cuales fueron aprobaron en comité técnico sectorial actas 39 y 42 respectivamente, donde se estableció el cumplimiento de los atributos, es decir, criterio, condición causa, y efecto, además de, la aplicación al proceso de caracterización del producto. 
Según radicado 3-2021-34860 del 27 de octubre de 2021, fueron asignados un gerente y 9 auditores, en la presentación a la entidad rad. 2-2021-26686 del 26 de octubre se relacionaron los mismos 9 auditores, además del subdirector, asesor y gerente; sin embargo, en el plan de trabajo aprobado (Acta 36 del 23-11-2021) los profesionales eran 10. Por ende, se observó la participación de un profesional universitario 219-03, que, no fue asignado y presentado al sujeto de control.
En el aplicativo de trazabilidad se presentaron 15 declaraciones de independencia y una de ellas firmada por un profesional especializado 222-07 quien la diligenció con fecha que no corresponde (2 de noviembre de 2020).
- Visita de control fiscal código 507 a SGAMB, resultado del informe final se comunicaron 3 hallazgos administrativos, aprobados en acta de comité técnico 42 del 23 de diciembre de 2021, donde se determinó el cumplimiento de los atributos, es decir, criterio, condición causa, y efecto, además de, la aplicación al proceso de caracterización del producto.  
De acuerdo con el memorando de asignación 3-2021-34851 del 27 de octubre de 2021, se constató que el director, subdirector gerente, asesor, y 5 auditores asignados, diligenciaron y firmaron oportunamente las declaraciones de independencia y conflictos de intereses. 
Las acciones implementadas lograron minimizar la probabilidad de materialización, por ende, el riesgo se mitigó en el 2021.</t>
    </r>
  </si>
  <si>
    <r>
      <rPr>
        <b/>
        <sz val="10"/>
        <rFont val="Arial"/>
        <family val="2"/>
      </rPr>
      <t xml:space="preserve">DESARROLLO ECONÓMICO
Verificación diciembre 31/2021: </t>
    </r>
    <r>
      <rPr>
        <sz val="10"/>
        <rFont val="Arial"/>
        <family val="2"/>
      </rPr>
      <t>En el tercer cuatrimestre se verificaron 2 auditorías: 
- De regularidad código 19 al IDT, donde en el aplicativo de trazabilidad del Proceso de Vigilancia y Control Fiscal se presentaron 12 declaraciones de acuerdo con el equipo auditor asignado,
El resultado fue según informe preliminar de 19 observaciones administrativas, de la cuales 9 fueron con incidencia disciplinaria y 3 con alcance fiscal por $43.279.886 aprobados en acta de comité técnico 052 del 6 de diciembre donde se estableció el cumplimiento de los atributos de criterio, condición, causa y efecto. Así mismo, con la valoración de las respuestas se ratificaron 16 hallazgos administrativos de los cuales 7 fueron con alcance disciplinario y 2 con incidencia fiscal por $42.716.730, ratificados acta de comité técnico 054 del 16 de diciembre de 2021 «Aprobar el Informe Final…» donde también se refrendó el cumplimiento de los atributos del hallazgo.
- De desempeño N.° 20 al SDDE, se presentaron 9 declaraciones de independencia en el aplicativo de trazabilidad del Proceso de Vigilancia y Control Fiscal, de acuerdo con el equipo auditor asignado.
Respecto al resultado del informe final se comunicaron 10 hallazgos administrativos, 4 de ellos con incidencia disciplinaria y 1 con alcance fiscal por $830.584.843, aprobados en acta de comité técnico 055 del 16 diciembre de 2021, donde también, se presentó los resultados de la auditoría de desempeño 21 y para los 2 casos se hizo la siguiente mención: «Luego de presentadas las observaciones incluidas en el informe preliminar de la Auditoría código 20 PAD 2021, (…), se procede a verificar que estas cumplan con las características de las mismas como son criterio, condición, causa y efecto» Cuando realmente este correspondía al informe final y además para las 2 auditorías se mencionó la del código 20
Igualmente, en el cuadro consolidado de hallazgos de la auditoría código 21 se presentó un hallazgo fiscal que, no forma parte de ella. 
De otra parte, se observó en el aplicativo de trazabilidad del Proceso de Vigilancia y Control Fiscal no se anexó el informe final de la auditoría código 20, fue relacionado el del código 21.
Las acciones para minimizar la probabilidad de materialización del riesgo fueron efectivas, por ende, se mitigó en el 2021.</t>
    </r>
  </si>
  <si>
    <r>
      <rPr>
        <b/>
        <sz val="10"/>
        <color theme="1"/>
        <rFont val="Arial"/>
        <family val="2"/>
      </rPr>
      <t xml:space="preserve">GESTIÓN JURÍDICA
Verificación diciembre 31/2021: </t>
    </r>
    <r>
      <rPr>
        <sz val="10"/>
        <color theme="1"/>
        <rFont val="Arial"/>
        <family val="2"/>
      </rPr>
      <t xml:space="preserve">Teniendo en cuenta los procesos auditores adelantados en el tercer cuatrimestre de 2021, se corroboró la Auditoría de Desempeño Cód. 37 efectuada a la Secretaría Jurídica Distrital - SJD, </t>
    </r>
    <r>
      <rPr>
        <sz val="10"/>
        <rFont val="Arial"/>
        <family val="2"/>
      </rPr>
      <t xml:space="preserve">evidenciándose el Acta de Comité Técnico No.10 del 05/11/2021, mediante la cual se revisó y aprobó el informe final de auditoría con 1 hallazgo administrativo; en dicha acta, el director y gerente manifiestan que se tuvo en cuenta como punto de control, que el hallazgo formulado cumpliera con los atributos de criterio, condición, causa y efecto. </t>
    </r>
    <r>
      <rPr>
        <sz val="10"/>
        <color theme="9"/>
        <rFont val="Arial"/>
        <family val="2"/>
      </rPr>
      <t xml:space="preserve">
</t>
    </r>
    <r>
      <rPr>
        <sz val="10"/>
        <rFont val="Arial"/>
        <family val="2"/>
      </rPr>
      <t xml:space="preserve">Igualmente, se evidenció el Acta de Comité Técnico No.15 del 23/12/2021 en donde consta la revisión y aprobación del informe final de la Visita de Control Fiscal Cód. 512 adelantada a la SJD, en la cual se validaron 3 hallazgos administrativos con cumplimiento de atributos tales como: criterio, condición, causa y efecto.
Así mismo se verificaron en el aplicativo de trazabilidad, los formatos de Declaración de Independencia y No Conflicto de Intereses debidamente diligenciados y firmados en oportunidad por 7 servidores públicos que intervinieron tanto en la Auditoría de Desempeño Cód. 37 como en la Visita Fiscal Cód. 512, entre los cuales se encuentran (4) profesionales, (1) gerente, (1) director y (1) contratista; contando con un total de (14) declaraciones diligenciadas para los dos procesos auditores antes relacionados.    
</t>
    </r>
    <r>
      <rPr>
        <sz val="10"/>
        <color rgb="FFFF0000"/>
        <rFont val="Arial"/>
        <family val="2"/>
      </rPr>
      <t xml:space="preserve">
</t>
    </r>
    <r>
      <rPr>
        <sz val="10"/>
        <rFont val="Arial"/>
        <family val="2"/>
      </rPr>
      <t xml:space="preserve">Con lo anterior, la Dirección Sector Gestión Jurídica dio cumplimiento a las acciones propuestas para controlar el presente riesgo; por lo cual el mismo se mitiga para la vigencia 2021. </t>
    </r>
  </si>
  <si>
    <r>
      <rPr>
        <b/>
        <sz val="10"/>
        <color theme="1"/>
        <rFont val="Arial"/>
        <family val="2"/>
      </rPr>
      <t>PARTICIPACIÓN CIUDADANA</t>
    </r>
    <r>
      <rPr>
        <b/>
        <sz val="10"/>
        <rFont val="Arial"/>
        <family val="2"/>
      </rPr>
      <t xml:space="preserve">
Verificación diciembre 31/2021: </t>
    </r>
    <r>
      <rPr>
        <sz val="10"/>
        <rFont val="Arial"/>
        <family val="2"/>
      </rPr>
      <t xml:space="preserve">En el tercer cuatrimestre se observó la realización total  de 39 auditorías de desempeño sin embargo y para este seguimiento se tomó una muestra estadística finita de 12, con 140 declaraciones de independencia y conflicto de interés debidamente diligenciadas y firmadas por parte de los auditores en todos los niveles, los hallazgos evidenciados para las mismas son 64 hallazgos Administrativos, 28 con incidencia disciplinaria, 0 penales y 5 fiscales por un valor de $ 4.837.166.027,00 se verificó que fueron aprobados en las actas de comités técnicos No. 20  y 30 de 2021  se determino el cumplimiento en los hallazgos de los atributos (criterio, condición, causa, efecto).
Las auditorías fueron:  
1)  Auditoría de Desempeño código No.137 Fondo de Desarrollo Local de Suba Hallazgos: 5 administrativos, 3 con presunta incidencia disciplinaria, y fiscal por valor de $2.348.311.828
2) Auditoría de Desempeño código No.138 Fondo de Desarrollo Local de Bosa Hallazgos: 5 administrativos, 3 tienen presunta incidencia disciplinaria.
3) Auditoría de Desempeño código No.139 Fondo de Desarrollo Local de Usme Hallazgos: 3 administrativos.
4) Auditoría de Desempeño código No.140 Fondo de Desarrollo Local Rafael Uribe Hallazgos: 1 administrativos, 1 tiene presunta incidencia disciplinaria.
5) Auditoría de Desempeño código No.141 Fondo de Desarrollo Local de San Cristóbal Hallazgos: 10 administrativos, 2 tienen presunta incidencia disciplinaria.
6) Auditoría de Desempeño código No.142 Fondo de Desarrollo Local de Engativá Hallazgos: 12 administrativos, 2 tienen presunta incidencia disciplinaria.
7) Auditoría de Desempeño código No.143 Fondo de Desarrollo Local de Usaquén Hallazgos: 8 administrativos, 5 tienen presunta incidencia disciplinaria y 1 con presunta incidencia fiscal por valor de $499.025.831
8) Auditoría de Desempeño código No.144 Fondo de Desarrollo Local de Tunjuelito Hallazgos: 4 administrativos,3 tienen presunta incidencia disciplinaria y 1 con presunta incidencia fiscal por valor de $385.691.676
9) Auditoría de Desempeño código No.145  Fondo de Desarrollo Local de Fontibón Hallazgos: 5 administrativos, 5 tienen presunta incidencia disciplinaria y 2 con presunta incidencia fiscal por valor de $1.557.951.009
10) Auditoría de Desempeño código No.166 Fondo de Desarrollo Local los Mártires  Hallazgos: 3 administrativos, 1 tienen presunta incidencia disciplinaria y 1 con presunta incidencia fiscal por valor de $46.185.683
11) Auditoría de Desempeño código No.147 Fondo de Desarrollo Local de Sumapaz Hallazgos: ninguno 
12) Auditoría de Desempeño código No.148 Fondo de Desarrollo Local Puente Aranda Hallazgos: 8 administrativos, 3 tienen presunta incidencia disciplinaria. </t>
    </r>
  </si>
  <si>
    <r>
      <rPr>
        <b/>
        <sz val="10"/>
        <rFont val="Arial"/>
        <family val="2"/>
      </rPr>
      <t>Seguimiento diciembre 31/2021:</t>
    </r>
    <r>
      <rPr>
        <sz val="10"/>
        <rFont val="Arial"/>
        <family val="2"/>
      </rPr>
      <t xml:space="preserve"> La actividad se cumplió en un 100%.  La jornada de capacitación sobre Ética e Integridad, Consulta y Contrastación de Fuentes de Información y Redacción Objetiva de Informes, se realizó de manera coordinada con la  Subdirección de Capacitación y Cooperación Técnica, para todos los funcionarios de la Dirección de Estudios de Economía y Política Pública,  en dos sesiones los días 2 de julio de 2021 y  13 de agosto de 2021.</t>
    </r>
  </si>
  <si>
    <r>
      <rPr>
        <b/>
        <sz val="10"/>
        <rFont val="Arial"/>
        <family val="2"/>
      </rPr>
      <t>Verificación diciembre 31/2021:</t>
    </r>
    <r>
      <rPr>
        <sz val="10"/>
        <rFont val="Arial"/>
        <family val="2"/>
      </rPr>
      <t xml:space="preserve"> De acuerdo con el seguimiento realizado a este riesgo y remitido mediante el radicado 3-2022-00014 del 03-01-2022, en el último cuatrimestre no se presentaron comunicaciones de fallos condenatorios por corrupción y tampoco denuncias por corrupción relacionadas con procesos de responsabilidad fiscal.
Teniendo en cuenta que el plazo de vencimiento de este riesgo es el 31-12-2021 y que las acciones implementadas para este riesgo han sido efectivas para minimizar la probabilidad de su materialización, por lo cual este queda mitigado para la vigencia 2021. </t>
    </r>
  </si>
  <si>
    <r>
      <rPr>
        <b/>
        <sz val="10"/>
        <rFont val="Arial"/>
        <family val="2"/>
      </rPr>
      <t>Verificación diciembre 31/2021:</t>
    </r>
    <r>
      <rPr>
        <sz val="10"/>
        <rFont val="Arial"/>
        <family val="2"/>
      </rPr>
      <t xml:space="preserve"> Se constató la elaboración y presentación, por parte de la Administradora Técnica PREFIS, el Administrador del Sistema SIGESPRO y la Administradora Sistema SIVICOF, de  los respectivos informes trimestrales de gestión de seguridad de acceso a usuarios a cada uno de los sistemas, correspondiente de los períodos comprendido entre julio-septiembre y octubre-diciembre 2021, en los que se presenta las posibles novedades, análisis y cumplimiento de los diferentes requisitos relacionados con seguridad lógica, física, del entorno y de los controles aplicables, en conformidad  a   las políticas, procedimientos, lineamientos y actos administrativos para manejo, administración de permisos y acceso a información sensible y confidencial que se almacena en estos  y que permiten resguardar e impedir la consulta o acceso a datos no autorizados, para los que, entre otras, se asignan permisos  con usuario y contraseña según el rol desempeñado dentro de cada aplicativo. 
En relación con el informe relacionado con la Gestión de Usuarios y Activación Usuario Sistemas de Información, producto de los casos generados en la Mesa de Servicios desde 01 de enero al 31 de diciembre 2021, se constató, de acuerdo a la matriz allegada,  que se registraron  2.690 casos durante toda la vigencia, de los cuales 794 se atendieron durante el cuatrimestre septiembre-diciembre relacionados con la activación de usuario sistemas de información, asignación o modificación de perfil, asignación / modificación / eliminación de licencia, bloquear / suspender, cambio de contraseña, configuración, creación de usuarios, inactivación de usuarios, inactivación de usuarios sistemas de información. 
Igualmente se observó en lo registrado que durante los  periodos de los  informes no se presentaron reportes relacionados con Incidentes de Seguridad de la Información en la mesa de servicios ni a través de ningún otro mecanismo de comunicación que hubiese  comprometido la seguridad del sistema o la información almacenada.
En consecuencia dado que los incidentes de seguridad se encuentran en nivel aceptable y el avance del indicador alcanzó el 100%, además que la acción implementada permitió que el riesgo no se materializara, este se considera mitigado.</t>
    </r>
  </si>
  <si>
    <r>
      <rPr>
        <b/>
        <sz val="10"/>
        <rFont val="Arial"/>
        <family val="2"/>
      </rPr>
      <t>Verificación diciembre 31/2021:</t>
    </r>
    <r>
      <rPr>
        <sz val="10"/>
        <rFont val="Arial"/>
        <family val="2"/>
      </rPr>
      <t xml:space="preserve"> De acuerdo con el seguimiento realizado a este riesgo y remitido mediante el radicado 3-2022-00177 del 04-01-2022, en el transcurso del año se observan 571 solicitudes de contratación, de los cuales se suscribieron 566 contratos y 5 procesos se declararon desiertos. 
Sin embargo, en el link planes y programas Plan Anual de adquisiciones PAA 2021 «06 seguimiento plan anual de adquisiciones a corte 31-12-2021» se relacionaron 569 solicitudes incluidos 2 procesos declarados desiertos en diciembre. Por lo que se recomienda que, la información del monitoreo y revisión corresponda a lo reportado en el PAA a 31 de diciembre de 2021 y a los compromisos por rubro presupuestal, a fin de tener claridad y exactitud en las acciones adelantadas. 
Según reporte del último cuatrimestre se adelantaron 198 solicitudes de contratación de las cuales se tomó una muestra estadística finita de 10 contratos, donde se observó que, se ha venido cumpliendo con la documentación en la etapa precontractual como son: solicitud de contratación, análisis del sector, estudio de mercado, estudios previos, pliego de condiciones o invitación pública, actos administrativos de justificación. 
En consecuencia, se evidenció que, las acciones implementadas para este riesgo han sido efectivas y el riesgo se mitiga.</t>
    </r>
  </si>
  <si>
    <r>
      <rPr>
        <b/>
        <sz val="10"/>
        <rFont val="Arial"/>
        <family val="2"/>
      </rPr>
      <t xml:space="preserve">Verificación diciembre 31/2021: </t>
    </r>
    <r>
      <rPr>
        <sz val="10"/>
        <rFont val="Arial"/>
        <family val="2"/>
      </rPr>
      <t>De conformidad a lo registrado por el Proceso y verificado por esta oficina con corte a Agosto 2021, se constató y se confirma a diciembre 31, según los respectivos certificados y listados de asistencia allegados, que efectivamente  se realizaron las jornadas de capacitaciones establecidas, como actividades de control, para los funcionarios del Proceso EEPP durante el periodo de ejecución programado en la vigencia 2021. 
En consecuencia dado que el avance del indicador alcanzó el 100%, y que la acción implementada permitió que el riesgo no se materializara, este  se considera mitigado.</t>
    </r>
  </si>
  <si>
    <t>El acta de comité técnico 55 del 16-12-2021, presentó falencias en la presentación de la información relacionada con las auditorías 20 y 21, tal como se consignó en la verificación realizada por la OCI</t>
  </si>
  <si>
    <t xml:space="preserve">De acuerdo con los documentos cargados en trazabilidad, se evidenció que las actas de Comité Técnico de la Auditoría de Desempeño Cód.37 y de la Visita Fiscal Cód.512, así como varias de las actas de mesa de trabajo realizadas, se encuentran elaboradas en un formato que no corresponde a la versión 13.0 del PGD-02-07, vigente a la fecha. 
Para la Auditoría de Desempeño Cód.37 se encontró formato de declaración de independencia del Gerente 039-01 formalizada el 08/09/2021, en una versión que no corresponde a la vigente.
Por lo cual se hace necesario adelantar la revisión pertinente a fin de garantizar que se haga uso de los formatos actualizados según los procedimientos adoptados. </t>
  </si>
  <si>
    <t xml:space="preserve">A pesar de haberse definido 2 Actividades de Control/ Acciones, con sus respectivos indicadores para el riesgo de corrupción, en el monitoreo realizado por la Dirección Sector Hacienda, sólo se presentó nivel de avance requerido por la matriz para el seguimiento, en caso de uno de los indicadores, quedando el otro indicador sin la medición respectiva. Por tanto, es importante reportar la medición de los indicadores por separado para cada una de las acciones de control. </t>
  </si>
  <si>
    <t>En relación con el acta de comité técnico No. 20 en donde se observa el orden del día “Presentación, revisión, y aprobación de los informes finales de auditoria de Desempeño PAD 2021” se sugiere tener precaución en las conclusiones donde se debió plasmar el resumen de hallazgos de los informes finales y al parecer por error se indicó “Fueron aprobados en su totalidad, los 20 informes preliminares de la auditoria de Desempeño PAD  2021, los cuales se relacionan a continuación con la totalidad de las observaciones formuladas:” así mismo en el cuadro se indican como “OBSERVACIONES” donde debería ser hallazgos.</t>
  </si>
  <si>
    <t xml:space="preserve">Fecha de Seguimiento (Verificación) Oficina de Control Interno: _06/01/2022 al 17/01/2022___________________ </t>
  </si>
  <si>
    <t>Fecha de Seguimiento (Verificación) Oficina de Control Interno: 05/01/2022 al 17/01/2022</t>
  </si>
  <si>
    <t>Fecha de seguimiento (Verificación) Oficina de Control Interno: 05/01/2022 al 17/01/2022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</si>
</sst>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7" x14ac:knownFonts="1">
    <font>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sz val="10"/>
      <color theme="1"/>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sz val="10"/>
      <color rgb="FFFF0000"/>
      <name val="Calibri"/>
      <family val="2"/>
      <scheme val="minor"/>
    </font>
    <font>
      <sz val="10"/>
      <name val="Calibri"/>
      <family val="2"/>
      <scheme val="minor"/>
    </font>
    <font>
      <b/>
      <sz val="10"/>
      <color indexed="10"/>
      <name val="Arial"/>
      <family val="2"/>
    </font>
    <font>
      <sz val="11"/>
      <name val="Calibri"/>
      <family val="2"/>
      <scheme val="minor"/>
    </font>
    <font>
      <sz val="9"/>
      <name val="Arial"/>
      <family val="2"/>
    </font>
    <font>
      <b/>
      <sz val="9"/>
      <color theme="1"/>
      <name val="Arial"/>
      <family val="2"/>
    </font>
    <font>
      <b/>
      <sz val="10"/>
      <name val="Arial"/>
      <family val="2"/>
    </font>
    <font>
      <sz val="12"/>
      <name val="Calibri"/>
      <family val="2"/>
      <scheme val="minor"/>
    </font>
    <font>
      <sz val="11"/>
      <name val="Arial"/>
      <family val="2"/>
    </font>
    <font>
      <i/>
      <sz val="10"/>
      <name val="Arial"/>
      <family val="2"/>
    </font>
    <font>
      <i/>
      <sz val="10"/>
      <color theme="1"/>
      <name val="Arial"/>
      <family val="2"/>
    </font>
    <font>
      <b/>
      <i/>
      <sz val="10"/>
      <name val="Arial"/>
      <family val="2"/>
    </font>
    <font>
      <b/>
      <sz val="10"/>
      <color rgb="FFFF0000"/>
      <name val="Arial"/>
      <family val="2"/>
    </font>
    <font>
      <sz val="11"/>
      <color rgb="FF000000"/>
      <name val="Calibri"/>
      <family val="2"/>
    </font>
    <font>
      <b/>
      <sz val="16"/>
      <name val="Calibri"/>
      <family val="2"/>
      <scheme val="minor"/>
    </font>
    <font>
      <b/>
      <sz val="10"/>
      <name val="Calibri"/>
      <family val="2"/>
      <scheme val="minor"/>
    </font>
    <font>
      <b/>
      <sz val="11"/>
      <name val="Arial"/>
      <family val="2"/>
    </font>
    <font>
      <b/>
      <u/>
      <sz val="10"/>
      <name val="Arial"/>
      <family val="2"/>
    </font>
    <font>
      <b/>
      <sz val="8"/>
      <name val="Arial"/>
      <family val="2"/>
    </font>
    <font>
      <b/>
      <sz val="9"/>
      <name val="Arial"/>
      <family val="2"/>
    </font>
    <font>
      <sz val="8"/>
      <name val="Calibri"/>
      <family val="2"/>
      <scheme val="minor"/>
    </font>
    <font>
      <sz val="9"/>
      <color indexed="81"/>
      <name val="Tahoma"/>
      <family val="2"/>
    </font>
    <font>
      <b/>
      <sz val="9"/>
      <color indexed="81"/>
      <name val="Tahoma"/>
      <family val="2"/>
    </font>
    <font>
      <sz val="9"/>
      <color theme="1"/>
      <name val="Arial"/>
      <family val="2"/>
    </font>
    <font>
      <sz val="9"/>
      <color rgb="FFFF0000"/>
      <name val="Arial"/>
      <family val="2"/>
    </font>
    <font>
      <i/>
      <sz val="9"/>
      <color theme="1"/>
      <name val="Arial"/>
      <family val="2"/>
    </font>
    <font>
      <sz val="10"/>
      <color theme="9"/>
      <name val="Arial"/>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2"/>
        <bgColor indexed="64"/>
      </patternFill>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indexed="64"/>
      </left>
      <right style="medium">
        <color indexed="64"/>
      </right>
      <top style="thin">
        <color indexed="64"/>
      </top>
      <bottom/>
      <diagonal/>
    </border>
  </borders>
  <cellStyleXfs count="5">
    <xf numFmtId="0" fontId="0" fillId="0" borderId="0"/>
    <xf numFmtId="0" fontId="2"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cellStyleXfs>
  <cellXfs count="178">
    <xf numFmtId="0" fontId="0" fillId="0" borderId="0" xfId="0"/>
    <xf numFmtId="0" fontId="8" fillId="0" borderId="0" xfId="0" applyFont="1"/>
    <xf numFmtId="0" fontId="4" fillId="0" borderId="0" xfId="0" applyFont="1"/>
    <xf numFmtId="0" fontId="8" fillId="0" borderId="0" xfId="0" applyFont="1" applyAlignment="1">
      <alignment vertical="center"/>
    </xf>
    <xf numFmtId="0" fontId="0" fillId="0" borderId="0" xfId="0" applyAlignment="1">
      <alignment vertical="center"/>
    </xf>
    <xf numFmtId="0" fontId="4" fillId="0" borderId="0" xfId="0" applyFont="1" applyFill="1"/>
    <xf numFmtId="0" fontId="5" fillId="3"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 fillId="0" borderId="0" xfId="1"/>
    <xf numFmtId="0" fontId="2" fillId="0" borderId="0" xfId="1" applyProtection="1"/>
    <xf numFmtId="0" fontId="16" fillId="7" borderId="5" xfId="1" applyFont="1" applyFill="1" applyBorder="1" applyAlignment="1">
      <alignment vertical="center" wrapText="1"/>
    </xf>
    <xf numFmtId="0" fontId="29" fillId="7" borderId="5" xfId="0" applyFont="1" applyFill="1" applyBorder="1" applyAlignment="1" applyProtection="1">
      <alignment horizontal="center" vertical="center" wrapText="1"/>
    </xf>
    <xf numFmtId="0" fontId="16" fillId="7" borderId="5" xfId="1" applyFont="1" applyFill="1" applyBorder="1" applyAlignment="1" applyProtection="1">
      <alignment vertical="center" wrapText="1"/>
    </xf>
    <xf numFmtId="0" fontId="16" fillId="7" borderId="5" xfId="1" applyFont="1" applyFill="1" applyBorder="1" applyAlignment="1" applyProtection="1">
      <alignment horizontal="center" vertical="center" textRotation="89" wrapText="1"/>
    </xf>
    <xf numFmtId="0" fontId="16" fillId="7" borderId="5" xfId="1" applyFont="1" applyFill="1" applyBorder="1" applyAlignment="1" applyProtection="1">
      <alignment horizontal="center" vertical="center" textRotation="90" wrapText="1"/>
    </xf>
    <xf numFmtId="0" fontId="16" fillId="8" borderId="5" xfId="0" applyFont="1" applyFill="1" applyBorder="1" applyAlignment="1" applyProtection="1">
      <alignment horizontal="center" vertical="center" wrapText="1"/>
    </xf>
    <xf numFmtId="0" fontId="16" fillId="7" borderId="5" xfId="1" applyFont="1" applyFill="1" applyBorder="1" applyAlignment="1" applyProtection="1">
      <alignment horizontal="center" vertical="center" wrapText="1"/>
    </xf>
    <xf numFmtId="0" fontId="16" fillId="7" borderId="5" xfId="0" applyFont="1" applyFill="1" applyBorder="1" applyAlignment="1" applyProtection="1">
      <alignment horizontal="center" vertical="center" wrapText="1"/>
    </xf>
    <xf numFmtId="0" fontId="16" fillId="9" borderId="5" xfId="0" applyFont="1" applyFill="1" applyBorder="1" applyAlignment="1" applyProtection="1">
      <alignment horizontal="center" vertical="center" wrapText="1"/>
    </xf>
    <xf numFmtId="0" fontId="29" fillId="7" borderId="5" xfId="0" applyFont="1" applyFill="1" applyBorder="1" applyAlignment="1" applyProtection="1">
      <alignment vertical="center" wrapText="1"/>
    </xf>
    <xf numFmtId="0" fontId="16" fillId="10" borderId="5" xfId="0" applyFont="1" applyFill="1" applyBorder="1" applyAlignment="1" applyProtection="1">
      <alignment horizontal="center" vertical="center" wrapText="1"/>
    </xf>
    <xf numFmtId="0" fontId="16" fillId="11" borderId="5" xfId="0" applyFont="1" applyFill="1" applyBorder="1" applyAlignment="1" applyProtection="1">
      <alignment horizontal="center" vertical="center" wrapText="1"/>
    </xf>
    <xf numFmtId="2" fontId="16" fillId="7" borderId="5" xfId="4" applyNumberFormat="1" applyFont="1" applyFill="1" applyBorder="1" applyAlignment="1" applyProtection="1">
      <alignment horizontal="center" vertical="center" wrapText="1"/>
    </xf>
    <xf numFmtId="0" fontId="16" fillId="4" borderId="5" xfId="1" applyFont="1" applyFill="1" applyBorder="1" applyAlignment="1">
      <alignment horizontal="center" vertical="center" wrapText="1"/>
    </xf>
    <xf numFmtId="0" fontId="22" fillId="3" borderId="5" xfId="0" applyFont="1" applyFill="1" applyBorder="1" applyAlignment="1">
      <alignment horizontal="center" vertical="center" wrapText="1"/>
    </xf>
    <xf numFmtId="0" fontId="2" fillId="2" borderId="5"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justify" vertical="center" wrapText="1"/>
      <protection locked="0"/>
    </xf>
    <xf numFmtId="0" fontId="29" fillId="0" borderId="5" xfId="1" applyFont="1" applyFill="1" applyBorder="1" applyAlignment="1" applyProtection="1">
      <alignment horizontal="center" vertical="center" wrapText="1"/>
      <protection locked="0"/>
    </xf>
    <xf numFmtId="1" fontId="29" fillId="12" borderId="5" xfId="4" applyNumberFormat="1" applyFont="1" applyFill="1" applyBorder="1" applyAlignment="1" applyProtection="1">
      <alignment horizontal="center" vertical="center" wrapText="1"/>
    </xf>
    <xf numFmtId="2" fontId="29" fillId="12" borderId="5" xfId="4" applyNumberFormat="1" applyFont="1" applyFill="1" applyBorder="1" applyAlignment="1" applyProtection="1">
      <alignment horizontal="center" vertical="center" wrapText="1"/>
    </xf>
    <xf numFmtId="2" fontId="29" fillId="0" borderId="5" xfId="4" applyNumberFormat="1" applyFont="1" applyFill="1" applyBorder="1" applyAlignment="1" applyProtection="1">
      <alignment horizontal="center" vertical="center" wrapText="1"/>
      <protection locked="0"/>
    </xf>
    <xf numFmtId="2" fontId="29" fillId="2" borderId="5" xfId="4" applyNumberFormat="1" applyFont="1" applyFill="1" applyBorder="1" applyAlignment="1" applyProtection="1">
      <alignment horizontal="center" vertical="center" wrapText="1"/>
    </xf>
    <xf numFmtId="1" fontId="18" fillId="12" borderId="5" xfId="1" applyNumberFormat="1" applyFont="1" applyFill="1" applyBorder="1" applyAlignment="1">
      <alignment horizontal="center" vertical="center" wrapText="1"/>
    </xf>
    <xf numFmtId="0" fontId="18" fillId="12" borderId="5" xfId="1" applyFont="1" applyFill="1" applyBorder="1" applyAlignment="1">
      <alignment horizontal="center" vertical="center" wrapText="1"/>
    </xf>
    <xf numFmtId="0" fontId="2" fillId="0" borderId="5" xfId="1" applyFont="1" applyBorder="1" applyAlignment="1" applyProtection="1">
      <alignment horizontal="center" vertical="center" wrapText="1"/>
      <protection locked="0"/>
    </xf>
    <xf numFmtId="0" fontId="2" fillId="0" borderId="5" xfId="1" applyFont="1" applyBorder="1" applyAlignment="1" applyProtection="1">
      <alignment horizontal="justify" vertical="center" wrapText="1"/>
      <protection locked="0"/>
    </xf>
    <xf numFmtId="0" fontId="2" fillId="0" borderId="5" xfId="1" applyFont="1" applyBorder="1" applyAlignment="1">
      <alignment horizontal="center" vertical="center" wrapText="1"/>
    </xf>
    <xf numFmtId="0" fontId="2" fillId="0" borderId="5" xfId="1" applyFont="1" applyBorder="1" applyAlignment="1" applyProtection="1">
      <alignment vertical="center" wrapText="1"/>
      <protection locked="0"/>
    </xf>
    <xf numFmtId="0" fontId="29" fillId="0" borderId="5" xfId="1" applyFont="1" applyFill="1" applyBorder="1" applyAlignment="1" applyProtection="1">
      <alignment horizontal="center" vertical="center" wrapText="1"/>
    </xf>
    <xf numFmtId="0" fontId="18" fillId="0" borderId="5" xfId="1" applyFont="1" applyBorder="1" applyAlignment="1">
      <alignment horizontal="center" vertical="center" wrapText="1"/>
    </xf>
    <xf numFmtId="14" fontId="2" fillId="0" borderId="5" xfId="1" applyNumberFormat="1" applyFont="1" applyBorder="1" applyAlignment="1" applyProtection="1">
      <alignment horizontal="center" vertical="center" wrapText="1"/>
      <protection locked="0"/>
    </xf>
    <xf numFmtId="0" fontId="30" fillId="0" borderId="5" xfId="0" applyFont="1" applyFill="1" applyBorder="1" applyAlignment="1" applyProtection="1">
      <alignment horizontal="center" vertical="center" wrapText="1"/>
    </xf>
    <xf numFmtId="0" fontId="30" fillId="0" borderId="0" xfId="0" applyFont="1" applyFill="1" applyAlignment="1" applyProtection="1">
      <alignment horizontal="center" vertical="center" wrapText="1"/>
    </xf>
    <xf numFmtId="0" fontId="2" fillId="0" borderId="7" xfId="1" applyFont="1" applyBorder="1" applyAlignment="1" applyProtection="1">
      <alignment horizontal="justify" vertical="center" wrapText="1"/>
      <protection locked="0"/>
    </xf>
    <xf numFmtId="0" fontId="22" fillId="0" borderId="5" xfId="1" applyFont="1" applyBorder="1" applyAlignment="1" applyProtection="1">
      <alignment horizontal="justify" vertical="center" wrapText="1"/>
      <protection locked="0"/>
    </xf>
    <xf numFmtId="0" fontId="9" fillId="0" borderId="5" xfId="1" applyFont="1" applyBorder="1" applyAlignment="1" applyProtection="1">
      <alignment horizontal="justify" vertical="center" wrapText="1"/>
      <protection locked="0"/>
    </xf>
    <xf numFmtId="9" fontId="2" fillId="0" borderId="5" xfId="1" applyNumberFormat="1" applyFont="1" applyBorder="1" applyAlignment="1" applyProtection="1">
      <alignment horizontal="center" vertical="center" wrapText="1"/>
      <protection locked="0"/>
    </xf>
    <xf numFmtId="9" fontId="2" fillId="0" borderId="5" xfId="1" applyNumberFormat="1" applyBorder="1" applyAlignment="1" applyProtection="1">
      <alignment horizontal="center" vertical="center" wrapText="1"/>
      <protection locked="0"/>
    </xf>
    <xf numFmtId="0" fontId="2" fillId="0" borderId="5" xfId="1" applyBorder="1" applyAlignment="1" applyProtection="1">
      <alignment horizontal="center" vertical="top" wrapText="1"/>
      <protection locked="0"/>
    </xf>
    <xf numFmtId="0" fontId="28" fillId="0" borderId="5" xfId="1" applyFont="1" applyBorder="1" applyAlignment="1" applyProtection="1">
      <alignment horizontal="center" vertical="center" wrapText="1"/>
      <protection locked="0"/>
    </xf>
    <xf numFmtId="0" fontId="2" fillId="0" borderId="5" xfId="1" applyBorder="1" applyAlignment="1" applyProtection="1">
      <alignment horizontal="center" vertical="center" wrapText="1"/>
      <protection locked="0"/>
    </xf>
    <xf numFmtId="9" fontId="28" fillId="0" borderId="5" xfId="1" applyNumberFormat="1" applyFont="1" applyBorder="1" applyAlignment="1" applyProtection="1">
      <alignment horizontal="center" vertical="center" wrapText="1"/>
      <protection locked="0"/>
    </xf>
    <xf numFmtId="0" fontId="2" fillId="2" borderId="5" xfId="1" applyFill="1" applyBorder="1" applyAlignment="1" applyProtection="1">
      <alignment horizontal="center" vertical="center" wrapText="1"/>
      <protection locked="0"/>
    </xf>
    <xf numFmtId="0" fontId="2" fillId="0" borderId="5" xfId="1" applyFont="1" applyBorder="1" applyAlignment="1" applyProtection="1">
      <alignment horizontal="left" vertical="center" wrapText="1"/>
      <protection locked="0"/>
    </xf>
    <xf numFmtId="0" fontId="4" fillId="0" borderId="7" xfId="0" applyFont="1" applyBorder="1" applyAlignment="1">
      <alignment horizontal="justify" vertical="center" wrapText="1"/>
    </xf>
    <xf numFmtId="0" fontId="16" fillId="0" borderId="5" xfId="1" applyFont="1" applyBorder="1" applyAlignment="1" applyProtection="1">
      <alignment horizontal="justify" vertical="top" wrapText="1"/>
      <protection locked="0"/>
    </xf>
    <xf numFmtId="0" fontId="9" fillId="0" borderId="5" xfId="1" applyFont="1" applyFill="1" applyBorder="1" applyAlignment="1" applyProtection="1">
      <alignment horizontal="justify" vertical="center" wrapText="1"/>
      <protection locked="0"/>
    </xf>
    <xf numFmtId="0" fontId="22" fillId="0" borderId="7" xfId="1" applyFont="1" applyFill="1" applyBorder="1" applyAlignment="1" applyProtection="1">
      <alignment horizontal="justify" vertical="center" wrapText="1"/>
      <protection locked="0"/>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justify" vertical="center" wrapText="1"/>
    </xf>
    <xf numFmtId="9" fontId="2"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16" fillId="0" borderId="5" xfId="0" applyNumberFormat="1" applyFont="1" applyFill="1" applyBorder="1" applyAlignment="1">
      <alignment horizontal="justify" vertical="center" wrapText="1"/>
    </xf>
    <xf numFmtId="0" fontId="10" fillId="0" borderId="5" xfId="0" applyFont="1" applyFill="1" applyBorder="1"/>
    <xf numFmtId="0" fontId="11" fillId="0" borderId="5" xfId="0" applyFont="1" applyFill="1" applyBorder="1" applyAlignment="1">
      <alignment horizontal="center" vertical="center" wrapText="1"/>
    </xf>
    <xf numFmtId="0" fontId="8" fillId="0" borderId="0" xfId="0" applyFont="1" applyFill="1"/>
    <xf numFmtId="0" fontId="2" fillId="0" borderId="5" xfId="0" applyFont="1" applyFill="1" applyBorder="1" applyAlignment="1" applyProtection="1">
      <alignment horizontal="justify" vertical="center" wrapText="1"/>
      <protection locked="0"/>
    </xf>
    <xf numFmtId="0" fontId="16" fillId="0" borderId="5" xfId="0" applyFont="1" applyFill="1" applyBorder="1" applyAlignment="1">
      <alignment vertical="center" wrapText="1"/>
    </xf>
    <xf numFmtId="14" fontId="17" fillId="0" borderId="5" xfId="0" applyNumberFormat="1" applyFont="1" applyFill="1" applyBorder="1" applyAlignment="1">
      <alignment horizontal="center" vertical="center"/>
    </xf>
    <xf numFmtId="0" fontId="4" fillId="0" borderId="5" xfId="0" applyFont="1" applyFill="1" applyBorder="1" applyAlignment="1">
      <alignment vertical="center" wrapText="1"/>
    </xf>
    <xf numFmtId="9" fontId="4" fillId="0" borderId="5" xfId="0" quotePrefix="1" applyNumberFormat="1" applyFont="1" applyFill="1" applyBorder="1" applyAlignment="1">
      <alignment horizontal="center" vertical="center" wrapText="1"/>
    </xf>
    <xf numFmtId="14" fontId="2" fillId="0" borderId="5" xfId="0" applyNumberFormat="1" applyFont="1" applyFill="1" applyBorder="1" applyAlignment="1">
      <alignment horizontal="left" vertical="center" wrapText="1"/>
    </xf>
    <xf numFmtId="0" fontId="8" fillId="0" borderId="0" xfId="0" applyFont="1" applyFill="1" applyBorder="1"/>
    <xf numFmtId="0" fontId="2" fillId="0" borderId="5" xfId="0" applyFont="1" applyFill="1" applyBorder="1" applyAlignment="1">
      <alignment horizontal="justify" vertical="top" wrapText="1"/>
    </xf>
    <xf numFmtId="9" fontId="2" fillId="0" borderId="5" xfId="0" applyNumberFormat="1" applyFont="1" applyFill="1" applyBorder="1" applyAlignment="1">
      <alignment horizontal="center" vertical="center"/>
    </xf>
    <xf numFmtId="0" fontId="9" fillId="0" borderId="5" xfId="0" applyFont="1" applyFill="1" applyBorder="1" applyAlignment="1">
      <alignment horizontal="justify" vertical="center"/>
    </xf>
    <xf numFmtId="0" fontId="16" fillId="0" borderId="5" xfId="0" applyFont="1" applyFill="1" applyBorder="1" applyAlignment="1">
      <alignment horizontal="justify" vertical="center" wrapText="1"/>
    </xf>
    <xf numFmtId="0" fontId="16" fillId="0" borderId="5" xfId="0" applyFont="1" applyFill="1" applyBorder="1" applyAlignment="1">
      <alignment horizontal="left" vertical="center" wrapText="1"/>
    </xf>
    <xf numFmtId="14" fontId="2" fillId="0" borderId="5" xfId="0" applyNumberFormat="1" applyFont="1" applyFill="1" applyBorder="1" applyAlignment="1">
      <alignment horizontal="justify" vertical="center" wrapText="1"/>
    </xf>
    <xf numFmtId="0" fontId="2" fillId="0" borderId="5" xfId="0" applyFont="1" applyFill="1" applyBorder="1"/>
    <xf numFmtId="0" fontId="0" fillId="0" borderId="0" xfId="0" applyFill="1"/>
    <xf numFmtId="9" fontId="18" fillId="0" borderId="5" xfId="0" applyNumberFormat="1" applyFont="1" applyFill="1" applyBorder="1" applyAlignment="1">
      <alignment horizontal="center" vertical="center" wrapText="1"/>
    </xf>
    <xf numFmtId="0" fontId="9" fillId="0" borderId="5" xfId="0" applyFont="1" applyFill="1" applyBorder="1"/>
    <xf numFmtId="14" fontId="4" fillId="0" borderId="0" xfId="0" applyNumberFormat="1" applyFont="1" applyFill="1" applyBorder="1" applyAlignment="1">
      <alignment horizontal="center" vertical="center" wrapText="1"/>
    </xf>
    <xf numFmtId="0" fontId="2" fillId="0" borderId="5" xfId="0" applyNumberFormat="1" applyFont="1" applyFill="1" applyBorder="1" applyAlignment="1" applyProtection="1">
      <alignment horizontal="justify" vertical="center" wrapText="1"/>
    </xf>
    <xf numFmtId="9" fontId="2" fillId="0" borderId="9" xfId="0" applyNumberFormat="1"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4" fillId="0" borderId="5" xfId="0" applyFont="1" applyFill="1" applyBorder="1"/>
    <xf numFmtId="14" fontId="2" fillId="0" borderId="5" xfId="0" applyNumberFormat="1" applyFont="1" applyFill="1" applyBorder="1" applyAlignment="1">
      <alignment horizontal="center" vertical="center"/>
    </xf>
    <xf numFmtId="0" fontId="4" fillId="0" borderId="5"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4" fillId="0" borderId="5" xfId="0" applyFont="1" applyFill="1" applyBorder="1" applyAlignment="1">
      <alignment horizontal="justify" vertical="top" wrapText="1"/>
    </xf>
    <xf numFmtId="14" fontId="14" fillId="0" borderId="5" xfId="0" applyNumberFormat="1" applyFont="1" applyFill="1" applyBorder="1" applyAlignment="1">
      <alignment horizontal="center" vertical="center" wrapText="1"/>
    </xf>
    <xf numFmtId="10" fontId="4" fillId="0" borderId="5" xfId="3" applyNumberFormat="1" applyFont="1" applyFill="1" applyBorder="1" applyAlignment="1">
      <alignment horizontal="center" vertical="center" wrapText="1"/>
    </xf>
    <xf numFmtId="0" fontId="1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2" borderId="0" xfId="1" applyFont="1" applyFill="1" applyBorder="1" applyAlignment="1" applyProtection="1">
      <alignment horizontal="left" vertical="center" wrapText="1"/>
      <protection locked="0"/>
    </xf>
    <xf numFmtId="0" fontId="2" fillId="0" borderId="0" xfId="1" applyFont="1" applyBorder="1" applyAlignment="1" applyProtection="1">
      <alignment horizontal="left" vertical="center" wrapText="1"/>
      <protection locked="0"/>
    </xf>
    <xf numFmtId="0" fontId="2" fillId="0" borderId="7" xfId="1" applyFont="1" applyBorder="1" applyAlignment="1" applyProtection="1">
      <alignment horizontal="center" vertical="center" wrapText="1"/>
      <protection locked="0"/>
    </xf>
    <xf numFmtId="0" fontId="2" fillId="0" borderId="8" xfId="1" applyFont="1" applyBorder="1" applyAlignment="1" applyProtection="1">
      <alignment horizontal="center" vertical="center" wrapText="1"/>
      <protection locked="0"/>
    </xf>
    <xf numFmtId="0" fontId="2" fillId="0" borderId="9" xfId="1" applyFont="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0" fontId="2" fillId="2" borderId="8" xfId="1" applyFont="1" applyFill="1" applyBorder="1" applyAlignment="1" applyProtection="1">
      <alignment horizontal="center" vertical="center" wrapText="1"/>
      <protection locked="0"/>
    </xf>
    <xf numFmtId="0" fontId="2" fillId="2" borderId="9" xfId="1" applyFont="1" applyFill="1" applyBorder="1" applyAlignment="1" applyProtection="1">
      <alignment horizontal="center" vertical="center" wrapText="1"/>
      <protection locked="0"/>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9" fillId="0" borderId="7" xfId="1" applyFont="1" applyFill="1" applyBorder="1" applyAlignment="1" applyProtection="1">
      <alignment horizontal="center" vertical="center" wrapText="1"/>
    </xf>
    <xf numFmtId="0" fontId="29" fillId="0" borderId="8" xfId="1" applyFont="1" applyFill="1" applyBorder="1" applyAlignment="1" applyProtection="1">
      <alignment horizontal="center" vertical="center" wrapText="1"/>
    </xf>
    <xf numFmtId="0" fontId="29" fillId="0" borderId="9" xfId="1" applyFont="1" applyFill="1" applyBorder="1" applyAlignment="1" applyProtection="1">
      <alignment horizontal="center" vertical="center" wrapText="1"/>
    </xf>
    <xf numFmtId="14" fontId="2" fillId="0" borderId="7" xfId="1" applyNumberFormat="1" applyFont="1" applyBorder="1" applyAlignment="1" applyProtection="1">
      <alignment horizontal="center" vertical="center" wrapText="1"/>
      <protection locked="0"/>
    </xf>
    <xf numFmtId="14" fontId="2" fillId="0" borderId="8" xfId="1" applyNumberFormat="1" applyFont="1" applyBorder="1" applyAlignment="1" applyProtection="1">
      <alignment horizontal="center" vertical="center" wrapText="1"/>
      <protection locked="0"/>
    </xf>
    <xf numFmtId="14" fontId="2" fillId="0" borderId="9" xfId="1" applyNumberFormat="1" applyFont="1" applyBorder="1" applyAlignment="1" applyProtection="1">
      <alignment horizontal="center" vertical="center" wrapText="1"/>
      <protection locked="0"/>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2" fontId="29" fillId="2" borderId="7" xfId="4" applyNumberFormat="1" applyFont="1" applyFill="1" applyBorder="1" applyAlignment="1" applyProtection="1">
      <alignment horizontal="center" vertical="center" wrapText="1"/>
    </xf>
    <xf numFmtId="2" fontId="29" fillId="2" borderId="8" xfId="4" applyNumberFormat="1" applyFont="1" applyFill="1" applyBorder="1" applyAlignment="1" applyProtection="1">
      <alignment horizontal="center" vertical="center" wrapText="1"/>
    </xf>
    <xf numFmtId="2" fontId="29" fillId="2" borderId="9" xfId="4" applyNumberFormat="1" applyFont="1" applyFill="1" applyBorder="1" applyAlignment="1" applyProtection="1">
      <alignment horizontal="center" vertical="center" wrapText="1"/>
    </xf>
    <xf numFmtId="2" fontId="29" fillId="0" borderId="7" xfId="4" applyNumberFormat="1" applyFont="1" applyFill="1" applyBorder="1" applyAlignment="1" applyProtection="1">
      <alignment horizontal="center" vertical="center" wrapText="1"/>
      <protection locked="0"/>
    </xf>
    <xf numFmtId="2" fontId="29" fillId="0" borderId="8" xfId="4" applyNumberFormat="1" applyFont="1" applyFill="1" applyBorder="1" applyAlignment="1" applyProtection="1">
      <alignment horizontal="center" vertical="center" wrapText="1"/>
      <protection locked="0"/>
    </xf>
    <xf numFmtId="2" fontId="29" fillId="0" borderId="9" xfId="4" applyNumberFormat="1" applyFont="1" applyFill="1" applyBorder="1" applyAlignment="1" applyProtection="1">
      <alignment horizontal="center" vertical="center" wrapText="1"/>
      <protection locked="0"/>
    </xf>
    <xf numFmtId="0" fontId="22" fillId="3" borderId="5" xfId="0" applyFont="1" applyFill="1" applyBorder="1" applyAlignment="1">
      <alignment horizontal="center" vertical="center" wrapText="1"/>
    </xf>
    <xf numFmtId="0" fontId="16" fillId="7" borderId="5" xfId="1" applyFont="1" applyFill="1" applyBorder="1" applyAlignment="1" applyProtection="1">
      <alignment horizontal="center" vertical="center" wrapText="1"/>
    </xf>
    <xf numFmtId="0" fontId="29" fillId="7" borderId="5" xfId="0" applyFont="1" applyFill="1" applyBorder="1" applyAlignment="1" applyProtection="1">
      <alignment horizontal="center" vertical="center" wrapText="1"/>
    </xf>
    <xf numFmtId="2" fontId="16" fillId="7" borderId="5" xfId="4" applyNumberFormat="1" applyFont="1" applyFill="1" applyBorder="1" applyAlignment="1" applyProtection="1">
      <alignment horizontal="center" vertical="center" wrapText="1"/>
    </xf>
    <xf numFmtId="0" fontId="16" fillId="7" borderId="5" xfId="1" applyFont="1" applyFill="1" applyBorder="1" applyAlignment="1" applyProtection="1">
      <alignment horizontal="center" vertical="center" textRotation="90" wrapText="1"/>
    </xf>
    <xf numFmtId="0" fontId="16" fillId="7" borderId="5" xfId="0" applyFont="1" applyFill="1" applyBorder="1" applyAlignment="1" applyProtection="1">
      <alignment horizontal="center" vertical="center" wrapText="1"/>
    </xf>
    <xf numFmtId="0" fontId="16" fillId="7" borderId="5" xfId="1" applyFont="1" applyFill="1" applyBorder="1" applyAlignment="1">
      <alignment horizontal="center" vertical="center" wrapText="1"/>
    </xf>
    <xf numFmtId="0" fontId="16" fillId="4" borderId="5" xfId="1" applyFont="1" applyFill="1" applyBorder="1" applyAlignment="1">
      <alignment horizontal="center" vertical="center" wrapText="1"/>
    </xf>
    <xf numFmtId="0" fontId="29" fillId="7" borderId="5" xfId="1" applyFont="1" applyFill="1" applyBorder="1" applyAlignment="1" applyProtection="1">
      <alignment horizontal="center" vertical="center" wrapText="1"/>
    </xf>
    <xf numFmtId="0" fontId="24"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2" xfId="1" applyFont="1" applyBorder="1" applyAlignment="1" applyProtection="1">
      <alignment horizontal="center" vertical="center" wrapText="1"/>
      <protection locked="0"/>
    </xf>
    <xf numFmtId="0" fontId="24" fillId="0" borderId="5" xfId="1" applyFont="1" applyBorder="1" applyAlignment="1" applyProtection="1">
      <alignment horizontal="center" vertical="center" wrapText="1"/>
      <protection locked="0"/>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25" fillId="0" borderId="10" xfId="1" applyFont="1" applyBorder="1" applyAlignment="1">
      <alignment horizontal="left" vertical="center" wrapText="1"/>
    </xf>
    <xf numFmtId="0" fontId="25" fillId="0" borderId="7" xfId="1" applyFont="1" applyBorder="1" applyAlignment="1">
      <alignment horizontal="left" vertical="center" wrapText="1"/>
    </xf>
    <xf numFmtId="0" fontId="25" fillId="0" borderId="11" xfId="1" applyFont="1" applyBorder="1" applyAlignment="1">
      <alignment horizontal="left" vertical="center" wrapText="1"/>
    </xf>
    <xf numFmtId="0" fontId="26" fillId="7" borderId="5" xfId="1" applyFont="1" applyFill="1" applyBorder="1" applyAlignment="1" applyProtection="1">
      <alignment horizontal="center" vertical="center" wrapText="1"/>
    </xf>
    <xf numFmtId="0" fontId="16" fillId="4" borderId="5" xfId="1" applyFont="1" applyFill="1" applyBorder="1" applyAlignment="1" applyProtection="1">
      <alignment horizontal="center" vertical="center" wrapText="1"/>
    </xf>
    <xf numFmtId="0" fontId="22" fillId="3" borderId="5" xfId="0" applyFont="1" applyFill="1" applyBorder="1" applyAlignment="1" applyProtection="1">
      <alignment horizontal="center" vertical="center" wrapText="1"/>
    </xf>
    <xf numFmtId="0" fontId="4" fillId="0" borderId="5" xfId="0" applyFont="1" applyFill="1" applyBorder="1" applyAlignment="1">
      <alignment horizontal="left"/>
    </xf>
    <xf numFmtId="0" fontId="2" fillId="2" borderId="5" xfId="0" applyFont="1" applyFill="1" applyBorder="1" applyAlignment="1">
      <alignment horizontal="left"/>
    </xf>
    <xf numFmtId="0" fontId="13" fillId="2" borderId="5" xfId="0" applyFont="1" applyFill="1" applyBorder="1" applyAlignment="1">
      <alignment horizontal="center"/>
    </xf>
    <xf numFmtId="0" fontId="5"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8" fillId="0" borderId="5" xfId="0" applyFont="1" applyBorder="1" applyAlignment="1">
      <alignment horizontal="center"/>
    </xf>
    <xf numFmtId="0" fontId="6" fillId="2" borderId="5" xfId="0" applyFont="1" applyFill="1" applyBorder="1" applyAlignment="1">
      <alignment horizontal="center" vertical="center" wrapText="1"/>
    </xf>
    <xf numFmtId="0" fontId="0" fillId="0" borderId="5" xfId="0" applyBorder="1" applyAlignment="1">
      <alignment horizontal="center"/>
    </xf>
    <xf numFmtId="0" fontId="1" fillId="2" borderId="5" xfId="0" applyFont="1" applyFill="1" applyBorder="1" applyAlignment="1">
      <alignment horizontal="center" vertical="center" wrapText="1"/>
    </xf>
    <xf numFmtId="0" fontId="4" fillId="2" borderId="5" xfId="0" applyFont="1" applyFill="1" applyBorder="1" applyAlignment="1">
      <alignment horizontal="left"/>
    </xf>
    <xf numFmtId="0" fontId="2" fillId="0" borderId="5" xfId="0" applyFont="1" applyFill="1" applyBorder="1" applyAlignment="1">
      <alignment horizontal="center" vertical="center" wrapText="1"/>
    </xf>
    <xf numFmtId="0" fontId="2" fillId="0" borderId="7" xfId="0" applyNumberFormat="1" applyFont="1" applyFill="1" applyBorder="1" applyAlignment="1" applyProtection="1">
      <alignment horizontal="justify" vertical="center" wrapText="1"/>
    </xf>
    <xf numFmtId="0" fontId="2" fillId="0" borderId="8" xfId="0" applyNumberFormat="1" applyFont="1" applyFill="1" applyBorder="1" applyAlignment="1" applyProtection="1">
      <alignment horizontal="justify" vertical="center" wrapText="1"/>
    </xf>
    <xf numFmtId="9" fontId="2" fillId="0" borderId="7" xfId="0" applyNumberFormat="1" applyFont="1" applyFill="1" applyBorder="1" applyAlignment="1">
      <alignment horizontal="center" vertical="center" wrapText="1"/>
    </xf>
    <xf numFmtId="9" fontId="2" fillId="0" borderId="9" xfId="0" applyNumberFormat="1" applyFont="1" applyFill="1" applyBorder="1" applyAlignment="1">
      <alignment horizontal="center" vertical="center" wrapText="1"/>
    </xf>
    <xf numFmtId="14" fontId="2" fillId="0" borderId="7" xfId="0" applyNumberFormat="1" applyFont="1" applyFill="1" applyBorder="1" applyAlignment="1">
      <alignment horizontal="justify" vertical="center" wrapText="1"/>
    </xf>
    <xf numFmtId="14" fontId="9" fillId="0" borderId="8" xfId="0" applyNumberFormat="1" applyFont="1" applyFill="1" applyBorder="1" applyAlignment="1">
      <alignment horizontal="justify" vertical="center" wrapText="1"/>
    </xf>
    <xf numFmtId="14" fontId="9" fillId="0" borderId="9" xfId="0" applyNumberFormat="1" applyFont="1" applyFill="1" applyBorder="1" applyAlignment="1">
      <alignment horizontal="justify" vertical="center" wrapText="1"/>
    </xf>
    <xf numFmtId="0" fontId="8" fillId="0" borderId="5" xfId="0" applyFont="1" applyBorder="1" applyAlignment="1">
      <alignment horizontal="center" vertical="top"/>
    </xf>
    <xf numFmtId="0" fontId="13" fillId="0" borderId="5" xfId="0" applyFont="1" applyFill="1" applyBorder="1" applyAlignment="1">
      <alignment horizontal="center" vertical="center" wrapText="1"/>
    </xf>
    <xf numFmtId="0" fontId="11" fillId="2" borderId="5" xfId="0" applyFont="1" applyFill="1" applyBorder="1" applyAlignment="1">
      <alignment horizontal="left"/>
    </xf>
  </cellXfs>
  <cellStyles count="5">
    <cellStyle name="Millares" xfId="4" builtinId="3"/>
    <cellStyle name="Millares 2" xfId="2"/>
    <cellStyle name="Normal" xfId="0" builtinId="0"/>
    <cellStyle name="Normal 2" xfId="1"/>
    <cellStyle name="Porcentaje" xfId="3" builtinId="5"/>
  </cellStyles>
  <dxfs count="16">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323850</xdr:colOff>
          <xdr:row>8</xdr:row>
          <xdr:rowOff>142875</xdr:rowOff>
        </xdr:from>
        <xdr:to>
          <xdr:col>11</xdr:col>
          <xdr:colOff>1390650</xdr:colOff>
          <xdr:row>9</xdr:row>
          <xdr:rowOff>219075</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10</xdr:row>
          <xdr:rowOff>123825</xdr:rowOff>
        </xdr:from>
        <xdr:to>
          <xdr:col>5</xdr:col>
          <xdr:colOff>1552575</xdr:colOff>
          <xdr:row>11</xdr:row>
          <xdr:rowOff>85725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142875</xdr:rowOff>
        </xdr:from>
        <xdr:to>
          <xdr:col>5</xdr:col>
          <xdr:colOff>1533525</xdr:colOff>
          <xdr:row>11</xdr:row>
          <xdr:rowOff>361950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Causa</a:t>
              </a:r>
            </a:p>
          </xdr:txBody>
        </xdr:sp>
        <xdr:clientData fPrintsWithSheet="0"/>
      </xdr:twoCellAnchor>
    </mc:Choice>
    <mc:Fallback/>
  </mc:AlternateContent>
  <xdr:oneCellAnchor>
    <xdr:from>
      <xdr:col>0</xdr:col>
      <xdr:colOff>465666</xdr:colOff>
      <xdr:row>0</xdr:row>
      <xdr:rowOff>63500</xdr:rowOff>
    </xdr:from>
    <xdr:ext cx="1590146" cy="857250"/>
    <xdr:pic>
      <xdr:nvPicPr>
        <xdr:cNvPr id="5" name="Imagen 4" descr="logo nuevo contralor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6" y="63500"/>
          <a:ext cx="1590146" cy="8572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1128364</xdr:colOff>
      <xdr:row>8</xdr:row>
      <xdr:rowOff>0</xdr:rowOff>
    </xdr:from>
    <xdr:ext cx="184730" cy="623248"/>
    <xdr:sp macro="" textlink="">
      <xdr:nvSpPr>
        <xdr:cNvPr id="2" name="Rectángulo 1">
          <a:extLst>
            <a:ext uri="{FF2B5EF4-FFF2-40B4-BE49-F238E27FC236}">
              <a16:creationId xmlns:a16="http://schemas.microsoft.com/office/drawing/2014/main" id="{00000000-0008-0000-0100-000002000000}"/>
            </a:ext>
          </a:extLst>
        </xdr:cNvPr>
        <xdr:cNvSpPr/>
      </xdr:nvSpPr>
      <xdr:spPr>
        <a:xfrm>
          <a:off x="22054789" y="112299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11</xdr:row>
      <xdr:rowOff>166134</xdr:rowOff>
    </xdr:from>
    <xdr:ext cx="4538383" cy="641839"/>
    <xdr:sp macro="" textlink="">
      <xdr:nvSpPr>
        <xdr:cNvPr id="7" name="Rectángulo 6">
          <a:extLst>
            <a:ext uri="{FF2B5EF4-FFF2-40B4-BE49-F238E27FC236}">
              <a16:creationId xmlns:a16="http://schemas.microsoft.com/office/drawing/2014/main" id="{00000000-0008-0000-01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-8544</xdr:colOff>
      <xdr:row>0</xdr:row>
      <xdr:rowOff>232682</xdr:rowOff>
    </xdr:from>
    <xdr:to>
      <xdr:col>0</xdr:col>
      <xdr:colOff>824220</xdr:colOff>
      <xdr:row>2</xdr:row>
      <xdr:rowOff>99681</xdr:rowOff>
    </xdr:to>
    <xdr:pic>
      <xdr:nvPicPr>
        <xdr:cNvPr id="5" name="Imagen 4" descr="logo nuevo contraloria">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4" y="232682"/>
          <a:ext cx="832764" cy="80842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1318864</xdr:colOff>
      <xdr:row>13</xdr:row>
      <xdr:rowOff>174625</xdr:rowOff>
    </xdr:from>
    <xdr:ext cx="184730" cy="623248"/>
    <xdr:sp macro="" textlink="">
      <xdr:nvSpPr>
        <xdr:cNvPr id="2" name="Rectángulo 1">
          <a:extLst>
            <a:ext uri="{FF2B5EF4-FFF2-40B4-BE49-F238E27FC236}">
              <a16:creationId xmlns:a16="http://schemas.microsoft.com/office/drawing/2014/main" id="{00000000-0008-0000-02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4" name="Rectángulo 3">
          <a:extLst>
            <a:ext uri="{FF2B5EF4-FFF2-40B4-BE49-F238E27FC236}">
              <a16:creationId xmlns:a16="http://schemas.microsoft.com/office/drawing/2014/main" id="{00000000-0008-0000-02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a16="http://schemas.microsoft.com/office/drawing/2014/main" id="{00000000-0008-0000-02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13</xdr:row>
      <xdr:rowOff>113592</xdr:rowOff>
    </xdr:from>
    <xdr:ext cx="4538383" cy="641839"/>
    <xdr:sp macro="" textlink="">
      <xdr:nvSpPr>
        <xdr:cNvPr id="8" name="Rectángulo 7">
          <a:extLst>
            <a:ext uri="{FF2B5EF4-FFF2-40B4-BE49-F238E27FC236}">
              <a16:creationId xmlns:a16="http://schemas.microsoft.com/office/drawing/2014/main" id="{00000000-0008-0000-02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57588</xdr:colOff>
      <xdr:row>0</xdr:row>
      <xdr:rowOff>89009</xdr:rowOff>
    </xdr:from>
    <xdr:to>
      <xdr:col>0</xdr:col>
      <xdr:colOff>900604</xdr:colOff>
      <xdr:row>2</xdr:row>
      <xdr:rowOff>231337</xdr:rowOff>
    </xdr:to>
    <xdr:pic>
      <xdr:nvPicPr>
        <xdr:cNvPr id="10" name="Imagen 9" descr="logo nuevo contraloria">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8" y="89009"/>
          <a:ext cx="843016" cy="951953"/>
        </a:xfrm>
        <a:prstGeom prst="rect">
          <a:avLst/>
        </a:prstGeom>
        <a:noFill/>
        <a:ln>
          <a:noFill/>
        </a:ln>
      </xdr:spPr>
    </xdr:pic>
    <xdr:clientData/>
  </xdr:twoCellAnchor>
  <xdr:oneCellAnchor>
    <xdr:from>
      <xdr:col>11</xdr:col>
      <xdr:colOff>1191864</xdr:colOff>
      <xdr:row>6</xdr:row>
      <xdr:rowOff>0</xdr:rowOff>
    </xdr:from>
    <xdr:ext cx="184730" cy="623248"/>
    <xdr:sp macro="" textlink="">
      <xdr:nvSpPr>
        <xdr:cNvPr id="7" name="Rectángulo 6">
          <a:extLst>
            <a:ext uri="{FF2B5EF4-FFF2-40B4-BE49-F238E27FC236}">
              <a16:creationId xmlns:a16="http://schemas.microsoft.com/office/drawing/2014/main" id="{00000000-0008-0000-0200-000007000000}"/>
            </a:ext>
          </a:extLst>
        </xdr:cNvPr>
        <xdr:cNvSpPr/>
      </xdr:nvSpPr>
      <xdr:spPr>
        <a:xfrm>
          <a:off x="17789450" y="2835603"/>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629889</xdr:colOff>
      <xdr:row>13</xdr:row>
      <xdr:rowOff>127000</xdr:rowOff>
    </xdr:from>
    <xdr:ext cx="184730" cy="623248"/>
    <xdr:sp macro="" textlink="">
      <xdr:nvSpPr>
        <xdr:cNvPr id="2" name="Rectángulo 1">
          <a:extLst>
            <a:ext uri="{FF2B5EF4-FFF2-40B4-BE49-F238E27FC236}">
              <a16:creationId xmlns:a16="http://schemas.microsoft.com/office/drawing/2014/main" id="{00000000-0008-0000-03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editAs="oneCell">
    <xdr:from>
      <xdr:col>0</xdr:col>
      <xdr:colOff>161924</xdr:colOff>
      <xdr:row>0</xdr:row>
      <xdr:rowOff>142874</xdr:rowOff>
    </xdr:from>
    <xdr:to>
      <xdr:col>0</xdr:col>
      <xdr:colOff>1066799</xdr:colOff>
      <xdr:row>2</xdr:row>
      <xdr:rowOff>57150</xdr:rowOff>
    </xdr:to>
    <xdr:pic>
      <xdr:nvPicPr>
        <xdr:cNvPr id="7" name="Imagen 6" descr="logo nuevo contraloria">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42874"/>
          <a:ext cx="904875" cy="80010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828558</xdr:colOff>
      <xdr:row>7</xdr:row>
      <xdr:rowOff>79375</xdr:rowOff>
    </xdr:from>
    <xdr:ext cx="184731" cy="623248"/>
    <xdr:sp macro="" textlink="">
      <xdr:nvSpPr>
        <xdr:cNvPr id="2" name="Rectángulo 1">
          <a:extLst>
            <a:ext uri="{FF2B5EF4-FFF2-40B4-BE49-F238E27FC236}">
              <a16:creationId xmlns:a16="http://schemas.microsoft.com/office/drawing/2014/main" id="{00000000-0008-0000-04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7</xdr:row>
      <xdr:rowOff>0</xdr:rowOff>
    </xdr:from>
    <xdr:ext cx="4538383" cy="641839"/>
    <xdr:sp macro="" textlink="">
      <xdr:nvSpPr>
        <xdr:cNvPr id="5" name="Rectángulo 4">
          <a:extLst>
            <a:ext uri="{FF2B5EF4-FFF2-40B4-BE49-F238E27FC236}">
              <a16:creationId xmlns:a16="http://schemas.microsoft.com/office/drawing/2014/main" id="{00000000-0008-0000-0400-000005000000}"/>
            </a:ext>
          </a:extLst>
        </xdr:cNvPr>
        <xdr:cNvSpPr/>
      </xdr:nvSpPr>
      <xdr:spPr>
        <a:xfrm>
          <a:off x="12892367" y="7444886"/>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133690</xdr:colOff>
      <xdr:row>0</xdr:row>
      <xdr:rowOff>103755</xdr:rowOff>
    </xdr:from>
    <xdr:to>
      <xdr:col>0</xdr:col>
      <xdr:colOff>733765</xdr:colOff>
      <xdr:row>2</xdr:row>
      <xdr:rowOff>56130</xdr:rowOff>
    </xdr:to>
    <xdr:pic>
      <xdr:nvPicPr>
        <xdr:cNvPr id="7" name="Imagen 6" descr="logo nuevo contraloria">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90" y="103755"/>
          <a:ext cx="600075" cy="7262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omez/Downloads/Consolidado%20mapa%20de%20riesgos%20Contraloria%20de%20Bogot&#225;%20version%2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CESO%20DIRECCIONAMIENTO%20Hdo/RIESGOS/MAPA%20DE%20RIESGOS/2021/Modif%20Mapa%20Riesgos%202021%20Versi&#243;n%202.0/Mpa%20de%20Riesgos%202021%20Versi&#243;n%202.0/PDE-07%20Consolidado%20Mapa%20de%20Riesgos%20Institucionales%202021%20V.2.0%20hdo%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CESO%20DIRECCIONAMIENTO%20Hdo/RIESGOS/2021/Procesos/TICs%20Mapa%20de%20Riesgos%202021%20PGTI%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sheetName val="1.1 Matriz def corrupción"/>
      <sheetName val="3.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6"/>
  <sheetViews>
    <sheetView tabSelected="1" showWhiteSpace="0" view="pageBreakPreview" zoomScale="85" zoomScaleNormal="100" zoomScaleSheetLayoutView="85" workbookViewId="0">
      <selection activeCell="A36" sqref="A36:BI36"/>
    </sheetView>
  </sheetViews>
  <sheetFormatPr baseColWidth="10" defaultRowHeight="12.75" x14ac:dyDescent="0.2"/>
  <cols>
    <col min="1" max="1" width="18.85546875" style="8" customWidth="1"/>
    <col min="2" max="2" width="20.5703125" style="8" customWidth="1"/>
    <col min="3" max="3" width="28.85546875" style="8" customWidth="1"/>
    <col min="4" max="4" width="30.5703125" style="8" customWidth="1"/>
    <col min="5" max="5" width="29.140625" style="8" customWidth="1"/>
    <col min="6" max="6" width="28" style="8" customWidth="1"/>
    <col min="7" max="7" width="23.140625" style="8" customWidth="1"/>
    <col min="8" max="8" width="6.85546875" style="8" customWidth="1"/>
    <col min="9" max="9" width="6" style="8" customWidth="1"/>
    <col min="10" max="10" width="24.42578125" style="8" customWidth="1"/>
    <col min="11" max="11" width="26" style="8" customWidth="1"/>
    <col min="12" max="12" width="24.28515625" style="8" customWidth="1"/>
    <col min="13" max="13" width="34.42578125" style="42" hidden="1" customWidth="1"/>
    <col min="14" max="14" width="6.7109375" style="42" customWidth="1"/>
    <col min="15" max="15" width="34.5703125" style="42" hidden="1" customWidth="1"/>
    <col min="16" max="16" width="5.7109375" style="42" customWidth="1"/>
    <col min="17" max="17" width="39.7109375" style="42" hidden="1" customWidth="1"/>
    <col min="18" max="18" width="5.7109375" style="42" customWidth="1"/>
    <col min="19" max="19" width="27.85546875" style="42" hidden="1" customWidth="1"/>
    <col min="20" max="20" width="3.5703125" style="42" customWidth="1"/>
    <col min="21" max="21" width="36.28515625" style="42" hidden="1" customWidth="1"/>
    <col min="22" max="22" width="5.42578125" style="42" customWidth="1"/>
    <col min="23" max="23" width="39.7109375" style="42" hidden="1" customWidth="1"/>
    <col min="24" max="24" width="5.140625" style="42" customWidth="1"/>
    <col min="25" max="25" width="34.5703125" style="42" hidden="1" customWidth="1"/>
    <col min="26" max="26" width="7.140625" style="42" customWidth="1"/>
    <col min="27" max="27" width="14.5703125" style="42" hidden="1" customWidth="1"/>
    <col min="28" max="28" width="20" style="42" hidden="1" customWidth="1"/>
    <col min="29" max="30" width="23" style="42" hidden="1" customWidth="1"/>
    <col min="31" max="31" width="8.140625" style="42" customWidth="1"/>
    <col min="32" max="32" width="17.28515625" style="42" hidden="1" customWidth="1"/>
    <col min="33" max="33" width="9.28515625" style="42" customWidth="1"/>
    <col min="34" max="34" width="27" style="42" hidden="1" customWidth="1"/>
    <col min="35" max="35" width="12.28515625" style="42" hidden="1" customWidth="1"/>
    <col min="36" max="36" width="14.5703125" style="42" hidden="1" customWidth="1"/>
    <col min="37" max="37" width="23.28515625" style="42" hidden="1" customWidth="1"/>
    <col min="38" max="38" width="20" style="42" hidden="1" customWidth="1"/>
    <col min="39" max="39" width="9.5703125" style="42" customWidth="1"/>
    <col min="40" max="40" width="34.7109375" style="8" hidden="1" customWidth="1"/>
    <col min="41" max="41" width="21" style="8" hidden="1" customWidth="1"/>
    <col min="42" max="42" width="7.140625" style="8" customWidth="1"/>
    <col min="43" max="43" width="6.7109375" style="8" customWidth="1"/>
    <col min="44" max="44" width="17.42578125" style="8" customWidth="1"/>
    <col min="45" max="45" width="18.28515625" style="8" customWidth="1"/>
    <col min="46" max="46" width="27" style="8" customWidth="1"/>
    <col min="47" max="47" width="24.42578125" style="8" customWidth="1"/>
    <col min="48" max="49" width="14.7109375" style="8" customWidth="1"/>
    <col min="50" max="50" width="12.7109375" style="8" customWidth="1"/>
    <col min="51" max="51" width="11.7109375" style="8" bestFit="1" customWidth="1"/>
    <col min="52" max="52" width="111.42578125" style="8" customWidth="1"/>
    <col min="53" max="53" width="11.42578125" style="8" customWidth="1"/>
    <col min="54" max="54" width="128.85546875" style="8" customWidth="1"/>
    <col min="55" max="55" width="14.7109375" style="8" customWidth="1"/>
    <col min="56" max="56" width="45.5703125" style="8" customWidth="1"/>
    <col min="57" max="57" width="11.42578125" style="8"/>
    <col min="58" max="58" width="18.5703125" style="8" customWidth="1"/>
    <col min="59" max="289" width="11.42578125" style="8"/>
    <col min="290" max="290" width="15.7109375" style="8" customWidth="1"/>
    <col min="291" max="291" width="10.28515625" style="8" customWidth="1"/>
    <col min="292" max="292" width="16.42578125" style="8" customWidth="1"/>
    <col min="293" max="293" width="18.140625" style="8" customWidth="1"/>
    <col min="294" max="294" width="26.7109375" style="8" customWidth="1"/>
    <col min="295" max="296" width="11.42578125" style="8" customWidth="1"/>
    <col min="297" max="297" width="14.28515625" style="8" customWidth="1"/>
    <col min="298" max="298" width="25" style="8" customWidth="1"/>
    <col min="299" max="300" width="11.42578125" style="8" customWidth="1"/>
    <col min="301" max="301" width="19.7109375" style="8" customWidth="1"/>
    <col min="302" max="302" width="11.42578125" style="8" customWidth="1"/>
    <col min="303" max="303" width="14.7109375" style="8" customWidth="1"/>
    <col min="304" max="310" width="11.42578125" style="8" customWidth="1"/>
    <col min="311" max="311" width="33.5703125" style="8" customWidth="1"/>
    <col min="312" max="545" width="11.42578125" style="8"/>
    <col min="546" max="546" width="15.7109375" style="8" customWidth="1"/>
    <col min="547" max="547" width="10.28515625" style="8" customWidth="1"/>
    <col min="548" max="548" width="16.42578125" style="8" customWidth="1"/>
    <col min="549" max="549" width="18.140625" style="8" customWidth="1"/>
    <col min="550" max="550" width="26.7109375" style="8" customWidth="1"/>
    <col min="551" max="552" width="11.42578125" style="8" customWidth="1"/>
    <col min="553" max="553" width="14.28515625" style="8" customWidth="1"/>
    <col min="554" max="554" width="25" style="8" customWidth="1"/>
    <col min="555" max="556" width="11.42578125" style="8" customWidth="1"/>
    <col min="557" max="557" width="19.7109375" style="8" customWidth="1"/>
    <col min="558" max="558" width="11.42578125" style="8" customWidth="1"/>
    <col min="559" max="559" width="14.7109375" style="8" customWidth="1"/>
    <col min="560" max="566" width="11.42578125" style="8" customWidth="1"/>
    <col min="567" max="567" width="33.5703125" style="8" customWidth="1"/>
    <col min="568" max="801" width="11.42578125" style="8"/>
    <col min="802" max="802" width="15.7109375" style="8" customWidth="1"/>
    <col min="803" max="803" width="10.28515625" style="8" customWidth="1"/>
    <col min="804" max="804" width="16.42578125" style="8" customWidth="1"/>
    <col min="805" max="805" width="18.140625" style="8" customWidth="1"/>
    <col min="806" max="806" width="26.7109375" style="8" customWidth="1"/>
    <col min="807" max="808" width="11.42578125" style="8" customWidth="1"/>
    <col min="809" max="809" width="14.28515625" style="8" customWidth="1"/>
    <col min="810" max="810" width="25" style="8" customWidth="1"/>
    <col min="811" max="812" width="11.42578125" style="8" customWidth="1"/>
    <col min="813" max="813" width="19.7109375" style="8" customWidth="1"/>
    <col min="814" max="814" width="11.42578125" style="8" customWidth="1"/>
    <col min="815" max="815" width="14.7109375" style="8" customWidth="1"/>
    <col min="816" max="822" width="11.42578125" style="8" customWidth="1"/>
    <col min="823" max="823" width="33.5703125" style="8" customWidth="1"/>
    <col min="824" max="1057" width="11.42578125" style="8"/>
    <col min="1058" max="1058" width="15.7109375" style="8" customWidth="1"/>
    <col min="1059" max="1059" width="10.28515625" style="8" customWidth="1"/>
    <col min="1060" max="1060" width="16.42578125" style="8" customWidth="1"/>
    <col min="1061" max="1061" width="18.140625" style="8" customWidth="1"/>
    <col min="1062" max="1062" width="26.7109375" style="8" customWidth="1"/>
    <col min="1063" max="1064" width="11.42578125" style="8" customWidth="1"/>
    <col min="1065" max="1065" width="14.28515625" style="8" customWidth="1"/>
    <col min="1066" max="1066" width="25" style="8" customWidth="1"/>
    <col min="1067" max="1068" width="11.42578125" style="8" customWidth="1"/>
    <col min="1069" max="1069" width="19.7109375" style="8" customWidth="1"/>
    <col min="1070" max="1070" width="11.42578125" style="8" customWidth="1"/>
    <col min="1071" max="1071" width="14.7109375" style="8" customWidth="1"/>
    <col min="1072" max="1078" width="11.42578125" style="8" customWidth="1"/>
    <col min="1079" max="1079" width="33.5703125" style="8" customWidth="1"/>
    <col min="1080" max="1313" width="11.42578125" style="8"/>
    <col min="1314" max="1314" width="15.7109375" style="8" customWidth="1"/>
    <col min="1315" max="1315" width="10.28515625" style="8" customWidth="1"/>
    <col min="1316" max="1316" width="16.42578125" style="8" customWidth="1"/>
    <col min="1317" max="1317" width="18.140625" style="8" customWidth="1"/>
    <col min="1318" max="1318" width="26.7109375" style="8" customWidth="1"/>
    <col min="1319" max="1320" width="11.42578125" style="8" customWidth="1"/>
    <col min="1321" max="1321" width="14.28515625" style="8" customWidth="1"/>
    <col min="1322" max="1322" width="25" style="8" customWidth="1"/>
    <col min="1323" max="1324" width="11.42578125" style="8" customWidth="1"/>
    <col min="1325" max="1325" width="19.7109375" style="8" customWidth="1"/>
    <col min="1326" max="1326" width="11.42578125" style="8" customWidth="1"/>
    <col min="1327" max="1327" width="14.7109375" style="8" customWidth="1"/>
    <col min="1328" max="1334" width="11.42578125" style="8" customWidth="1"/>
    <col min="1335" max="1335" width="33.5703125" style="8" customWidth="1"/>
    <col min="1336" max="1569" width="11.42578125" style="8"/>
    <col min="1570" max="1570" width="15.7109375" style="8" customWidth="1"/>
    <col min="1571" max="1571" width="10.28515625" style="8" customWidth="1"/>
    <col min="1572" max="1572" width="16.42578125" style="8" customWidth="1"/>
    <col min="1573" max="1573" width="18.140625" style="8" customWidth="1"/>
    <col min="1574" max="1574" width="26.7109375" style="8" customWidth="1"/>
    <col min="1575" max="1576" width="11.42578125" style="8" customWidth="1"/>
    <col min="1577" max="1577" width="14.28515625" style="8" customWidth="1"/>
    <col min="1578" max="1578" width="25" style="8" customWidth="1"/>
    <col min="1579" max="1580" width="11.42578125" style="8" customWidth="1"/>
    <col min="1581" max="1581" width="19.7109375" style="8" customWidth="1"/>
    <col min="1582" max="1582" width="11.42578125" style="8" customWidth="1"/>
    <col min="1583" max="1583" width="14.7109375" style="8" customWidth="1"/>
    <col min="1584" max="1590" width="11.42578125" style="8" customWidth="1"/>
    <col min="1591" max="1591" width="33.5703125" style="8" customWidth="1"/>
    <col min="1592" max="1825" width="11.42578125" style="8"/>
    <col min="1826" max="1826" width="15.7109375" style="8" customWidth="1"/>
    <col min="1827" max="1827" width="10.28515625" style="8" customWidth="1"/>
    <col min="1828" max="1828" width="16.42578125" style="8" customWidth="1"/>
    <col min="1829" max="1829" width="18.140625" style="8" customWidth="1"/>
    <col min="1830" max="1830" width="26.7109375" style="8" customWidth="1"/>
    <col min="1831" max="1832" width="11.42578125" style="8" customWidth="1"/>
    <col min="1833" max="1833" width="14.28515625" style="8" customWidth="1"/>
    <col min="1834" max="1834" width="25" style="8" customWidth="1"/>
    <col min="1835" max="1836" width="11.42578125" style="8" customWidth="1"/>
    <col min="1837" max="1837" width="19.7109375" style="8" customWidth="1"/>
    <col min="1838" max="1838" width="11.42578125" style="8" customWidth="1"/>
    <col min="1839" max="1839" width="14.7109375" style="8" customWidth="1"/>
    <col min="1840" max="1846" width="11.42578125" style="8" customWidth="1"/>
    <col min="1847" max="1847" width="33.5703125" style="8" customWidth="1"/>
    <col min="1848" max="2081" width="11.42578125" style="8"/>
    <col min="2082" max="2082" width="15.7109375" style="8" customWidth="1"/>
    <col min="2083" max="2083" width="10.28515625" style="8" customWidth="1"/>
    <col min="2084" max="2084" width="16.42578125" style="8" customWidth="1"/>
    <col min="2085" max="2085" width="18.140625" style="8" customWidth="1"/>
    <col min="2086" max="2086" width="26.7109375" style="8" customWidth="1"/>
    <col min="2087" max="2088" width="11.42578125" style="8" customWidth="1"/>
    <col min="2089" max="2089" width="14.28515625" style="8" customWidth="1"/>
    <col min="2090" max="2090" width="25" style="8" customWidth="1"/>
    <col min="2091" max="2092" width="11.42578125" style="8" customWidth="1"/>
    <col min="2093" max="2093" width="19.7109375" style="8" customWidth="1"/>
    <col min="2094" max="2094" width="11.42578125" style="8" customWidth="1"/>
    <col min="2095" max="2095" width="14.7109375" style="8" customWidth="1"/>
    <col min="2096" max="2102" width="11.42578125" style="8" customWidth="1"/>
    <col min="2103" max="2103" width="33.5703125" style="8" customWidth="1"/>
    <col min="2104" max="2337" width="11.42578125" style="8"/>
    <col min="2338" max="2338" width="15.7109375" style="8" customWidth="1"/>
    <col min="2339" max="2339" width="10.28515625" style="8" customWidth="1"/>
    <col min="2340" max="2340" width="16.42578125" style="8" customWidth="1"/>
    <col min="2341" max="2341" width="18.140625" style="8" customWidth="1"/>
    <col min="2342" max="2342" width="26.7109375" style="8" customWidth="1"/>
    <col min="2343" max="2344" width="11.42578125" style="8" customWidth="1"/>
    <col min="2345" max="2345" width="14.28515625" style="8" customWidth="1"/>
    <col min="2346" max="2346" width="25" style="8" customWidth="1"/>
    <col min="2347" max="2348" width="11.42578125" style="8" customWidth="1"/>
    <col min="2349" max="2349" width="19.7109375" style="8" customWidth="1"/>
    <col min="2350" max="2350" width="11.42578125" style="8" customWidth="1"/>
    <col min="2351" max="2351" width="14.7109375" style="8" customWidth="1"/>
    <col min="2352" max="2358" width="11.42578125" style="8" customWidth="1"/>
    <col min="2359" max="2359" width="33.5703125" style="8" customWidth="1"/>
    <col min="2360" max="2593" width="11.42578125" style="8"/>
    <col min="2594" max="2594" width="15.7109375" style="8" customWidth="1"/>
    <col min="2595" max="2595" width="10.28515625" style="8" customWidth="1"/>
    <col min="2596" max="2596" width="16.42578125" style="8" customWidth="1"/>
    <col min="2597" max="2597" width="18.140625" style="8" customWidth="1"/>
    <col min="2598" max="2598" width="26.7109375" style="8" customWidth="1"/>
    <col min="2599" max="2600" width="11.42578125" style="8" customWidth="1"/>
    <col min="2601" max="2601" width="14.28515625" style="8" customWidth="1"/>
    <col min="2602" max="2602" width="25" style="8" customWidth="1"/>
    <col min="2603" max="2604" width="11.42578125" style="8" customWidth="1"/>
    <col min="2605" max="2605" width="19.7109375" style="8" customWidth="1"/>
    <col min="2606" max="2606" width="11.42578125" style="8" customWidth="1"/>
    <col min="2607" max="2607" width="14.7109375" style="8" customWidth="1"/>
    <col min="2608" max="2614" width="11.42578125" style="8" customWidth="1"/>
    <col min="2615" max="2615" width="33.5703125" style="8" customWidth="1"/>
    <col min="2616" max="2849" width="11.42578125" style="8"/>
    <col min="2850" max="2850" width="15.7109375" style="8" customWidth="1"/>
    <col min="2851" max="2851" width="10.28515625" style="8" customWidth="1"/>
    <col min="2852" max="2852" width="16.42578125" style="8" customWidth="1"/>
    <col min="2853" max="2853" width="18.140625" style="8" customWidth="1"/>
    <col min="2854" max="2854" width="26.7109375" style="8" customWidth="1"/>
    <col min="2855" max="2856" width="11.42578125" style="8" customWidth="1"/>
    <col min="2857" max="2857" width="14.28515625" style="8" customWidth="1"/>
    <col min="2858" max="2858" width="25" style="8" customWidth="1"/>
    <col min="2859" max="2860" width="11.42578125" style="8" customWidth="1"/>
    <col min="2861" max="2861" width="19.7109375" style="8" customWidth="1"/>
    <col min="2862" max="2862" width="11.42578125" style="8" customWidth="1"/>
    <col min="2863" max="2863" width="14.7109375" style="8" customWidth="1"/>
    <col min="2864" max="2870" width="11.42578125" style="8" customWidth="1"/>
    <col min="2871" max="2871" width="33.5703125" style="8" customWidth="1"/>
    <col min="2872" max="3105" width="11.42578125" style="8"/>
    <col min="3106" max="3106" width="15.7109375" style="8" customWidth="1"/>
    <col min="3107" max="3107" width="10.28515625" style="8" customWidth="1"/>
    <col min="3108" max="3108" width="16.42578125" style="8" customWidth="1"/>
    <col min="3109" max="3109" width="18.140625" style="8" customWidth="1"/>
    <col min="3110" max="3110" width="26.7109375" style="8" customWidth="1"/>
    <col min="3111" max="3112" width="11.42578125" style="8" customWidth="1"/>
    <col min="3113" max="3113" width="14.28515625" style="8" customWidth="1"/>
    <col min="3114" max="3114" width="25" style="8" customWidth="1"/>
    <col min="3115" max="3116" width="11.42578125" style="8" customWidth="1"/>
    <col min="3117" max="3117" width="19.7109375" style="8" customWidth="1"/>
    <col min="3118" max="3118" width="11.42578125" style="8" customWidth="1"/>
    <col min="3119" max="3119" width="14.7109375" style="8" customWidth="1"/>
    <col min="3120" max="3126" width="11.42578125" style="8" customWidth="1"/>
    <col min="3127" max="3127" width="33.5703125" style="8" customWidth="1"/>
    <col min="3128" max="3361" width="11.42578125" style="8"/>
    <col min="3362" max="3362" width="15.7109375" style="8" customWidth="1"/>
    <col min="3363" max="3363" width="10.28515625" style="8" customWidth="1"/>
    <col min="3364" max="3364" width="16.42578125" style="8" customWidth="1"/>
    <col min="3365" max="3365" width="18.140625" style="8" customWidth="1"/>
    <col min="3366" max="3366" width="26.7109375" style="8" customWidth="1"/>
    <col min="3367" max="3368" width="11.42578125" style="8" customWidth="1"/>
    <col min="3369" max="3369" width="14.28515625" style="8" customWidth="1"/>
    <col min="3370" max="3370" width="25" style="8" customWidth="1"/>
    <col min="3371" max="3372" width="11.42578125" style="8" customWidth="1"/>
    <col min="3373" max="3373" width="19.7109375" style="8" customWidth="1"/>
    <col min="3374" max="3374" width="11.42578125" style="8" customWidth="1"/>
    <col min="3375" max="3375" width="14.7109375" style="8" customWidth="1"/>
    <col min="3376" max="3382" width="11.42578125" style="8" customWidth="1"/>
    <col min="3383" max="3383" width="33.5703125" style="8" customWidth="1"/>
    <col min="3384" max="3617" width="11.42578125" style="8"/>
    <col min="3618" max="3618" width="15.7109375" style="8" customWidth="1"/>
    <col min="3619" max="3619" width="10.28515625" style="8" customWidth="1"/>
    <col min="3620" max="3620" width="16.42578125" style="8" customWidth="1"/>
    <col min="3621" max="3621" width="18.140625" style="8" customWidth="1"/>
    <col min="3622" max="3622" width="26.7109375" style="8" customWidth="1"/>
    <col min="3623" max="3624" width="11.42578125" style="8" customWidth="1"/>
    <col min="3625" max="3625" width="14.28515625" style="8" customWidth="1"/>
    <col min="3626" max="3626" width="25" style="8" customWidth="1"/>
    <col min="3627" max="3628" width="11.42578125" style="8" customWidth="1"/>
    <col min="3629" max="3629" width="19.7109375" style="8" customWidth="1"/>
    <col min="3630" max="3630" width="11.42578125" style="8" customWidth="1"/>
    <col min="3631" max="3631" width="14.7109375" style="8" customWidth="1"/>
    <col min="3632" max="3638" width="11.42578125" style="8" customWidth="1"/>
    <col min="3639" max="3639" width="33.5703125" style="8" customWidth="1"/>
    <col min="3640" max="3873" width="11.42578125" style="8"/>
    <col min="3874" max="3874" width="15.7109375" style="8" customWidth="1"/>
    <col min="3875" max="3875" width="10.28515625" style="8" customWidth="1"/>
    <col min="3876" max="3876" width="16.42578125" style="8" customWidth="1"/>
    <col min="3877" max="3877" width="18.140625" style="8" customWidth="1"/>
    <col min="3878" max="3878" width="26.7109375" style="8" customWidth="1"/>
    <col min="3879" max="3880" width="11.42578125" style="8" customWidth="1"/>
    <col min="3881" max="3881" width="14.28515625" style="8" customWidth="1"/>
    <col min="3882" max="3882" width="25" style="8" customWidth="1"/>
    <col min="3883" max="3884" width="11.42578125" style="8" customWidth="1"/>
    <col min="3885" max="3885" width="19.7109375" style="8" customWidth="1"/>
    <col min="3886" max="3886" width="11.42578125" style="8" customWidth="1"/>
    <col min="3887" max="3887" width="14.7109375" style="8" customWidth="1"/>
    <col min="3888" max="3894" width="11.42578125" style="8" customWidth="1"/>
    <col min="3895" max="3895" width="33.5703125" style="8" customWidth="1"/>
    <col min="3896" max="4129" width="11.42578125" style="8"/>
    <col min="4130" max="4130" width="15.7109375" style="8" customWidth="1"/>
    <col min="4131" max="4131" width="10.28515625" style="8" customWidth="1"/>
    <col min="4132" max="4132" width="16.42578125" style="8" customWidth="1"/>
    <col min="4133" max="4133" width="18.140625" style="8" customWidth="1"/>
    <col min="4134" max="4134" width="26.7109375" style="8" customWidth="1"/>
    <col min="4135" max="4136" width="11.42578125" style="8" customWidth="1"/>
    <col min="4137" max="4137" width="14.28515625" style="8" customWidth="1"/>
    <col min="4138" max="4138" width="25" style="8" customWidth="1"/>
    <col min="4139" max="4140" width="11.42578125" style="8" customWidth="1"/>
    <col min="4141" max="4141" width="19.7109375" style="8" customWidth="1"/>
    <col min="4142" max="4142" width="11.42578125" style="8" customWidth="1"/>
    <col min="4143" max="4143" width="14.7109375" style="8" customWidth="1"/>
    <col min="4144" max="4150" width="11.42578125" style="8" customWidth="1"/>
    <col min="4151" max="4151" width="33.5703125" style="8" customWidth="1"/>
    <col min="4152" max="4385" width="11.42578125" style="8"/>
    <col min="4386" max="4386" width="15.7109375" style="8" customWidth="1"/>
    <col min="4387" max="4387" width="10.28515625" style="8" customWidth="1"/>
    <col min="4388" max="4388" width="16.42578125" style="8" customWidth="1"/>
    <col min="4389" max="4389" width="18.140625" style="8" customWidth="1"/>
    <col min="4390" max="4390" width="26.7109375" style="8" customWidth="1"/>
    <col min="4391" max="4392" width="11.42578125" style="8" customWidth="1"/>
    <col min="4393" max="4393" width="14.28515625" style="8" customWidth="1"/>
    <col min="4394" max="4394" width="25" style="8" customWidth="1"/>
    <col min="4395" max="4396" width="11.42578125" style="8" customWidth="1"/>
    <col min="4397" max="4397" width="19.7109375" style="8" customWidth="1"/>
    <col min="4398" max="4398" width="11.42578125" style="8" customWidth="1"/>
    <col min="4399" max="4399" width="14.7109375" style="8" customWidth="1"/>
    <col min="4400" max="4406" width="11.42578125" style="8" customWidth="1"/>
    <col min="4407" max="4407" width="33.5703125" style="8" customWidth="1"/>
    <col min="4408" max="4641" width="11.42578125" style="8"/>
    <col min="4642" max="4642" width="15.7109375" style="8" customWidth="1"/>
    <col min="4643" max="4643" width="10.28515625" style="8" customWidth="1"/>
    <col min="4644" max="4644" width="16.42578125" style="8" customWidth="1"/>
    <col min="4645" max="4645" width="18.140625" style="8" customWidth="1"/>
    <col min="4646" max="4646" width="26.7109375" style="8" customWidth="1"/>
    <col min="4647" max="4648" width="11.42578125" style="8" customWidth="1"/>
    <col min="4649" max="4649" width="14.28515625" style="8" customWidth="1"/>
    <col min="4650" max="4650" width="25" style="8" customWidth="1"/>
    <col min="4651" max="4652" width="11.42578125" style="8" customWidth="1"/>
    <col min="4653" max="4653" width="19.7109375" style="8" customWidth="1"/>
    <col min="4654" max="4654" width="11.42578125" style="8" customWidth="1"/>
    <col min="4655" max="4655" width="14.7109375" style="8" customWidth="1"/>
    <col min="4656" max="4662" width="11.42578125" style="8" customWidth="1"/>
    <col min="4663" max="4663" width="33.5703125" style="8" customWidth="1"/>
    <col min="4664" max="4897" width="11.42578125" style="8"/>
    <col min="4898" max="4898" width="15.7109375" style="8" customWidth="1"/>
    <col min="4899" max="4899" width="10.28515625" style="8" customWidth="1"/>
    <col min="4900" max="4900" width="16.42578125" style="8" customWidth="1"/>
    <col min="4901" max="4901" width="18.140625" style="8" customWidth="1"/>
    <col min="4902" max="4902" width="26.7109375" style="8" customWidth="1"/>
    <col min="4903" max="4904" width="11.42578125" style="8" customWidth="1"/>
    <col min="4905" max="4905" width="14.28515625" style="8" customWidth="1"/>
    <col min="4906" max="4906" width="25" style="8" customWidth="1"/>
    <col min="4907" max="4908" width="11.42578125" style="8" customWidth="1"/>
    <col min="4909" max="4909" width="19.7109375" style="8" customWidth="1"/>
    <col min="4910" max="4910" width="11.42578125" style="8" customWidth="1"/>
    <col min="4911" max="4911" width="14.7109375" style="8" customWidth="1"/>
    <col min="4912" max="4918" width="11.42578125" style="8" customWidth="1"/>
    <col min="4919" max="4919" width="33.5703125" style="8" customWidth="1"/>
    <col min="4920" max="5153" width="11.42578125" style="8"/>
    <col min="5154" max="5154" width="15.7109375" style="8" customWidth="1"/>
    <col min="5155" max="5155" width="10.28515625" style="8" customWidth="1"/>
    <col min="5156" max="5156" width="16.42578125" style="8" customWidth="1"/>
    <col min="5157" max="5157" width="18.140625" style="8" customWidth="1"/>
    <col min="5158" max="5158" width="26.7109375" style="8" customWidth="1"/>
    <col min="5159" max="5160" width="11.42578125" style="8" customWidth="1"/>
    <col min="5161" max="5161" width="14.28515625" style="8" customWidth="1"/>
    <col min="5162" max="5162" width="25" style="8" customWidth="1"/>
    <col min="5163" max="5164" width="11.42578125" style="8" customWidth="1"/>
    <col min="5165" max="5165" width="19.7109375" style="8" customWidth="1"/>
    <col min="5166" max="5166" width="11.42578125" style="8" customWidth="1"/>
    <col min="5167" max="5167" width="14.7109375" style="8" customWidth="1"/>
    <col min="5168" max="5174" width="11.42578125" style="8" customWidth="1"/>
    <col min="5175" max="5175" width="33.5703125" style="8" customWidth="1"/>
    <col min="5176" max="5409" width="11.42578125" style="8"/>
    <col min="5410" max="5410" width="15.7109375" style="8" customWidth="1"/>
    <col min="5411" max="5411" width="10.28515625" style="8" customWidth="1"/>
    <col min="5412" max="5412" width="16.42578125" style="8" customWidth="1"/>
    <col min="5413" max="5413" width="18.140625" style="8" customWidth="1"/>
    <col min="5414" max="5414" width="26.7109375" style="8" customWidth="1"/>
    <col min="5415" max="5416" width="11.42578125" style="8" customWidth="1"/>
    <col min="5417" max="5417" width="14.28515625" style="8" customWidth="1"/>
    <col min="5418" max="5418" width="25" style="8" customWidth="1"/>
    <col min="5419" max="5420" width="11.42578125" style="8" customWidth="1"/>
    <col min="5421" max="5421" width="19.7109375" style="8" customWidth="1"/>
    <col min="5422" max="5422" width="11.42578125" style="8" customWidth="1"/>
    <col min="5423" max="5423" width="14.7109375" style="8" customWidth="1"/>
    <col min="5424" max="5430" width="11.42578125" style="8" customWidth="1"/>
    <col min="5431" max="5431" width="33.5703125" style="8" customWidth="1"/>
    <col min="5432" max="5665" width="11.42578125" style="8"/>
    <col min="5666" max="5666" width="15.7109375" style="8" customWidth="1"/>
    <col min="5667" max="5667" width="10.28515625" style="8" customWidth="1"/>
    <col min="5668" max="5668" width="16.42578125" style="8" customWidth="1"/>
    <col min="5669" max="5669" width="18.140625" style="8" customWidth="1"/>
    <col min="5670" max="5670" width="26.7109375" style="8" customWidth="1"/>
    <col min="5671" max="5672" width="11.42578125" style="8" customWidth="1"/>
    <col min="5673" max="5673" width="14.28515625" style="8" customWidth="1"/>
    <col min="5674" max="5674" width="25" style="8" customWidth="1"/>
    <col min="5675" max="5676" width="11.42578125" style="8" customWidth="1"/>
    <col min="5677" max="5677" width="19.7109375" style="8" customWidth="1"/>
    <col min="5678" max="5678" width="11.42578125" style="8" customWidth="1"/>
    <col min="5679" max="5679" width="14.7109375" style="8" customWidth="1"/>
    <col min="5680" max="5686" width="11.42578125" style="8" customWidth="1"/>
    <col min="5687" max="5687" width="33.5703125" style="8" customWidth="1"/>
    <col min="5688" max="5921" width="11.42578125" style="8"/>
    <col min="5922" max="5922" width="15.7109375" style="8" customWidth="1"/>
    <col min="5923" max="5923" width="10.28515625" style="8" customWidth="1"/>
    <col min="5924" max="5924" width="16.42578125" style="8" customWidth="1"/>
    <col min="5925" max="5925" width="18.140625" style="8" customWidth="1"/>
    <col min="5926" max="5926" width="26.7109375" style="8" customWidth="1"/>
    <col min="5927" max="5928" width="11.42578125" style="8" customWidth="1"/>
    <col min="5929" max="5929" width="14.28515625" style="8" customWidth="1"/>
    <col min="5930" max="5930" width="25" style="8" customWidth="1"/>
    <col min="5931" max="5932" width="11.42578125" style="8" customWidth="1"/>
    <col min="5933" max="5933" width="19.7109375" style="8" customWidth="1"/>
    <col min="5934" max="5934" width="11.42578125" style="8" customWidth="1"/>
    <col min="5935" max="5935" width="14.7109375" style="8" customWidth="1"/>
    <col min="5936" max="5942" width="11.42578125" style="8" customWidth="1"/>
    <col min="5943" max="5943" width="33.5703125" style="8" customWidth="1"/>
    <col min="5944" max="6177" width="11.42578125" style="8"/>
    <col min="6178" max="6178" width="15.7109375" style="8" customWidth="1"/>
    <col min="6179" max="6179" width="10.28515625" style="8" customWidth="1"/>
    <col min="6180" max="6180" width="16.42578125" style="8" customWidth="1"/>
    <col min="6181" max="6181" width="18.140625" style="8" customWidth="1"/>
    <col min="6182" max="6182" width="26.7109375" style="8" customWidth="1"/>
    <col min="6183" max="6184" width="11.42578125" style="8" customWidth="1"/>
    <col min="6185" max="6185" width="14.28515625" style="8" customWidth="1"/>
    <col min="6186" max="6186" width="25" style="8" customWidth="1"/>
    <col min="6187" max="6188" width="11.42578125" style="8" customWidth="1"/>
    <col min="6189" max="6189" width="19.7109375" style="8" customWidth="1"/>
    <col min="6190" max="6190" width="11.42578125" style="8" customWidth="1"/>
    <col min="6191" max="6191" width="14.7109375" style="8" customWidth="1"/>
    <col min="6192" max="6198" width="11.42578125" style="8" customWidth="1"/>
    <col min="6199" max="6199" width="33.5703125" style="8" customWidth="1"/>
    <col min="6200" max="6433" width="11.42578125" style="8"/>
    <col min="6434" max="6434" width="15.7109375" style="8" customWidth="1"/>
    <col min="6435" max="6435" width="10.28515625" style="8" customWidth="1"/>
    <col min="6436" max="6436" width="16.42578125" style="8" customWidth="1"/>
    <col min="6437" max="6437" width="18.140625" style="8" customWidth="1"/>
    <col min="6438" max="6438" width="26.7109375" style="8" customWidth="1"/>
    <col min="6439" max="6440" width="11.42578125" style="8" customWidth="1"/>
    <col min="6441" max="6441" width="14.28515625" style="8" customWidth="1"/>
    <col min="6442" max="6442" width="25" style="8" customWidth="1"/>
    <col min="6443" max="6444" width="11.42578125" style="8" customWidth="1"/>
    <col min="6445" max="6445" width="19.7109375" style="8" customWidth="1"/>
    <col min="6446" max="6446" width="11.42578125" style="8" customWidth="1"/>
    <col min="6447" max="6447" width="14.7109375" style="8" customWidth="1"/>
    <col min="6448" max="6454" width="11.42578125" style="8" customWidth="1"/>
    <col min="6455" max="6455" width="33.5703125" style="8" customWidth="1"/>
    <col min="6456" max="6689" width="11.42578125" style="8"/>
    <col min="6690" max="6690" width="15.7109375" style="8" customWidth="1"/>
    <col min="6691" max="6691" width="10.28515625" style="8" customWidth="1"/>
    <col min="6692" max="6692" width="16.42578125" style="8" customWidth="1"/>
    <col min="6693" max="6693" width="18.140625" style="8" customWidth="1"/>
    <col min="6694" max="6694" width="26.7109375" style="8" customWidth="1"/>
    <col min="6695" max="6696" width="11.42578125" style="8" customWidth="1"/>
    <col min="6697" max="6697" width="14.28515625" style="8" customWidth="1"/>
    <col min="6698" max="6698" width="25" style="8" customWidth="1"/>
    <col min="6699" max="6700" width="11.42578125" style="8" customWidth="1"/>
    <col min="6701" max="6701" width="19.7109375" style="8" customWidth="1"/>
    <col min="6702" max="6702" width="11.42578125" style="8" customWidth="1"/>
    <col min="6703" max="6703" width="14.7109375" style="8" customWidth="1"/>
    <col min="6704" max="6710" width="11.42578125" style="8" customWidth="1"/>
    <col min="6711" max="6711" width="33.5703125" style="8" customWidth="1"/>
    <col min="6712" max="6945" width="11.42578125" style="8"/>
    <col min="6946" max="6946" width="15.7109375" style="8" customWidth="1"/>
    <col min="6947" max="6947" width="10.28515625" style="8" customWidth="1"/>
    <col min="6948" max="6948" width="16.42578125" style="8" customWidth="1"/>
    <col min="6949" max="6949" width="18.140625" style="8" customWidth="1"/>
    <col min="6950" max="6950" width="26.7109375" style="8" customWidth="1"/>
    <col min="6951" max="6952" width="11.42578125" style="8" customWidth="1"/>
    <col min="6953" max="6953" width="14.28515625" style="8" customWidth="1"/>
    <col min="6954" max="6954" width="25" style="8" customWidth="1"/>
    <col min="6955" max="6956" width="11.42578125" style="8" customWidth="1"/>
    <col min="6957" max="6957" width="19.7109375" style="8" customWidth="1"/>
    <col min="6958" max="6958" width="11.42578125" style="8" customWidth="1"/>
    <col min="6959" max="6959" width="14.7109375" style="8" customWidth="1"/>
    <col min="6960" max="6966" width="11.42578125" style="8" customWidth="1"/>
    <col min="6967" max="6967" width="33.5703125" style="8" customWidth="1"/>
    <col min="6968" max="7201" width="11.42578125" style="8"/>
    <col min="7202" max="7202" width="15.7109375" style="8" customWidth="1"/>
    <col min="7203" max="7203" width="10.28515625" style="8" customWidth="1"/>
    <col min="7204" max="7204" width="16.42578125" style="8" customWidth="1"/>
    <col min="7205" max="7205" width="18.140625" style="8" customWidth="1"/>
    <col min="7206" max="7206" width="26.7109375" style="8" customWidth="1"/>
    <col min="7207" max="7208" width="11.42578125" style="8" customWidth="1"/>
    <col min="7209" max="7209" width="14.28515625" style="8" customWidth="1"/>
    <col min="7210" max="7210" width="25" style="8" customWidth="1"/>
    <col min="7211" max="7212" width="11.42578125" style="8" customWidth="1"/>
    <col min="7213" max="7213" width="19.7109375" style="8" customWidth="1"/>
    <col min="7214" max="7214" width="11.42578125" style="8" customWidth="1"/>
    <col min="7215" max="7215" width="14.7109375" style="8" customWidth="1"/>
    <col min="7216" max="7222" width="11.42578125" style="8" customWidth="1"/>
    <col min="7223" max="7223" width="33.5703125" style="8" customWidth="1"/>
    <col min="7224" max="7457" width="11.42578125" style="8"/>
    <col min="7458" max="7458" width="15.7109375" style="8" customWidth="1"/>
    <col min="7459" max="7459" width="10.28515625" style="8" customWidth="1"/>
    <col min="7460" max="7460" width="16.42578125" style="8" customWidth="1"/>
    <col min="7461" max="7461" width="18.140625" style="8" customWidth="1"/>
    <col min="7462" max="7462" width="26.7109375" style="8" customWidth="1"/>
    <col min="7463" max="7464" width="11.42578125" style="8" customWidth="1"/>
    <col min="7465" max="7465" width="14.28515625" style="8" customWidth="1"/>
    <col min="7466" max="7466" width="25" style="8" customWidth="1"/>
    <col min="7467" max="7468" width="11.42578125" style="8" customWidth="1"/>
    <col min="7469" max="7469" width="19.7109375" style="8" customWidth="1"/>
    <col min="7470" max="7470" width="11.42578125" style="8" customWidth="1"/>
    <col min="7471" max="7471" width="14.7109375" style="8" customWidth="1"/>
    <col min="7472" max="7478" width="11.42578125" style="8" customWidth="1"/>
    <col min="7479" max="7479" width="33.5703125" style="8" customWidth="1"/>
    <col min="7480" max="7713" width="11.42578125" style="8"/>
    <col min="7714" max="7714" width="15.7109375" style="8" customWidth="1"/>
    <col min="7715" max="7715" width="10.28515625" style="8" customWidth="1"/>
    <col min="7716" max="7716" width="16.42578125" style="8" customWidth="1"/>
    <col min="7717" max="7717" width="18.140625" style="8" customWidth="1"/>
    <col min="7718" max="7718" width="26.7109375" style="8" customWidth="1"/>
    <col min="7719" max="7720" width="11.42578125" style="8" customWidth="1"/>
    <col min="7721" max="7721" width="14.28515625" style="8" customWidth="1"/>
    <col min="7722" max="7722" width="25" style="8" customWidth="1"/>
    <col min="7723" max="7724" width="11.42578125" style="8" customWidth="1"/>
    <col min="7725" max="7725" width="19.7109375" style="8" customWidth="1"/>
    <col min="7726" max="7726" width="11.42578125" style="8" customWidth="1"/>
    <col min="7727" max="7727" width="14.7109375" style="8" customWidth="1"/>
    <col min="7728" max="7734" width="11.42578125" style="8" customWidth="1"/>
    <col min="7735" max="7735" width="33.5703125" style="8" customWidth="1"/>
    <col min="7736" max="7969" width="11.42578125" style="8"/>
    <col min="7970" max="7970" width="15.7109375" style="8" customWidth="1"/>
    <col min="7971" max="7971" width="10.28515625" style="8" customWidth="1"/>
    <col min="7972" max="7972" width="16.42578125" style="8" customWidth="1"/>
    <col min="7973" max="7973" width="18.140625" style="8" customWidth="1"/>
    <col min="7974" max="7974" width="26.7109375" style="8" customWidth="1"/>
    <col min="7975" max="7976" width="11.42578125" style="8" customWidth="1"/>
    <col min="7977" max="7977" width="14.28515625" style="8" customWidth="1"/>
    <col min="7978" max="7978" width="25" style="8" customWidth="1"/>
    <col min="7979" max="7980" width="11.42578125" style="8" customWidth="1"/>
    <col min="7981" max="7981" width="19.7109375" style="8" customWidth="1"/>
    <col min="7982" max="7982" width="11.42578125" style="8" customWidth="1"/>
    <col min="7983" max="7983" width="14.7109375" style="8" customWidth="1"/>
    <col min="7984" max="7990" width="11.42578125" style="8" customWidth="1"/>
    <col min="7991" max="7991" width="33.5703125" style="8" customWidth="1"/>
    <col min="7992" max="8225" width="11.42578125" style="8"/>
    <col min="8226" max="8226" width="15.7109375" style="8" customWidth="1"/>
    <col min="8227" max="8227" width="10.28515625" style="8" customWidth="1"/>
    <col min="8228" max="8228" width="16.42578125" style="8" customWidth="1"/>
    <col min="8229" max="8229" width="18.140625" style="8" customWidth="1"/>
    <col min="8230" max="8230" width="26.7109375" style="8" customWidth="1"/>
    <col min="8231" max="8232" width="11.42578125" style="8" customWidth="1"/>
    <col min="8233" max="8233" width="14.28515625" style="8" customWidth="1"/>
    <col min="8234" max="8234" width="25" style="8" customWidth="1"/>
    <col min="8235" max="8236" width="11.42578125" style="8" customWidth="1"/>
    <col min="8237" max="8237" width="19.7109375" style="8" customWidth="1"/>
    <col min="8238" max="8238" width="11.42578125" style="8" customWidth="1"/>
    <col min="8239" max="8239" width="14.7109375" style="8" customWidth="1"/>
    <col min="8240" max="8246" width="11.42578125" style="8" customWidth="1"/>
    <col min="8247" max="8247" width="33.5703125" style="8" customWidth="1"/>
    <col min="8248" max="8481" width="11.42578125" style="8"/>
    <col min="8482" max="8482" width="15.7109375" style="8" customWidth="1"/>
    <col min="8483" max="8483" width="10.28515625" style="8" customWidth="1"/>
    <col min="8484" max="8484" width="16.42578125" style="8" customWidth="1"/>
    <col min="8485" max="8485" width="18.140625" style="8" customWidth="1"/>
    <col min="8486" max="8486" width="26.7109375" style="8" customWidth="1"/>
    <col min="8487" max="8488" width="11.42578125" style="8" customWidth="1"/>
    <col min="8489" max="8489" width="14.28515625" style="8" customWidth="1"/>
    <col min="8490" max="8490" width="25" style="8" customWidth="1"/>
    <col min="8491" max="8492" width="11.42578125" style="8" customWidth="1"/>
    <col min="8493" max="8493" width="19.7109375" style="8" customWidth="1"/>
    <col min="8494" max="8494" width="11.42578125" style="8" customWidth="1"/>
    <col min="8495" max="8495" width="14.7109375" style="8" customWidth="1"/>
    <col min="8496" max="8502" width="11.42578125" style="8" customWidth="1"/>
    <col min="8503" max="8503" width="33.5703125" style="8" customWidth="1"/>
    <col min="8504" max="8737" width="11.42578125" style="8"/>
    <col min="8738" max="8738" width="15.7109375" style="8" customWidth="1"/>
    <col min="8739" max="8739" width="10.28515625" style="8" customWidth="1"/>
    <col min="8740" max="8740" width="16.42578125" style="8" customWidth="1"/>
    <col min="8741" max="8741" width="18.140625" style="8" customWidth="1"/>
    <col min="8742" max="8742" width="26.7109375" style="8" customWidth="1"/>
    <col min="8743" max="8744" width="11.42578125" style="8" customWidth="1"/>
    <col min="8745" max="8745" width="14.28515625" style="8" customWidth="1"/>
    <col min="8746" max="8746" width="25" style="8" customWidth="1"/>
    <col min="8747" max="8748" width="11.42578125" style="8" customWidth="1"/>
    <col min="8749" max="8749" width="19.7109375" style="8" customWidth="1"/>
    <col min="8750" max="8750" width="11.42578125" style="8" customWidth="1"/>
    <col min="8751" max="8751" width="14.7109375" style="8" customWidth="1"/>
    <col min="8752" max="8758" width="11.42578125" style="8" customWidth="1"/>
    <col min="8759" max="8759" width="33.5703125" style="8" customWidth="1"/>
    <col min="8760" max="8993" width="11.42578125" style="8"/>
    <col min="8994" max="8994" width="15.7109375" style="8" customWidth="1"/>
    <col min="8995" max="8995" width="10.28515625" style="8" customWidth="1"/>
    <col min="8996" max="8996" width="16.42578125" style="8" customWidth="1"/>
    <col min="8997" max="8997" width="18.140625" style="8" customWidth="1"/>
    <col min="8998" max="8998" width="26.7109375" style="8" customWidth="1"/>
    <col min="8999" max="9000" width="11.42578125" style="8" customWidth="1"/>
    <col min="9001" max="9001" width="14.28515625" style="8" customWidth="1"/>
    <col min="9002" max="9002" width="25" style="8" customWidth="1"/>
    <col min="9003" max="9004" width="11.42578125" style="8" customWidth="1"/>
    <col min="9005" max="9005" width="19.7109375" style="8" customWidth="1"/>
    <col min="9006" max="9006" width="11.42578125" style="8" customWidth="1"/>
    <col min="9007" max="9007" width="14.7109375" style="8" customWidth="1"/>
    <col min="9008" max="9014" width="11.42578125" style="8" customWidth="1"/>
    <col min="9015" max="9015" width="33.5703125" style="8" customWidth="1"/>
    <col min="9016" max="9249" width="11.42578125" style="8"/>
    <col min="9250" max="9250" width="15.7109375" style="8" customWidth="1"/>
    <col min="9251" max="9251" width="10.28515625" style="8" customWidth="1"/>
    <col min="9252" max="9252" width="16.42578125" style="8" customWidth="1"/>
    <col min="9253" max="9253" width="18.140625" style="8" customWidth="1"/>
    <col min="9254" max="9254" width="26.7109375" style="8" customWidth="1"/>
    <col min="9255" max="9256" width="11.42578125" style="8" customWidth="1"/>
    <col min="9257" max="9257" width="14.28515625" style="8" customWidth="1"/>
    <col min="9258" max="9258" width="25" style="8" customWidth="1"/>
    <col min="9259" max="9260" width="11.42578125" style="8" customWidth="1"/>
    <col min="9261" max="9261" width="19.7109375" style="8" customWidth="1"/>
    <col min="9262" max="9262" width="11.42578125" style="8" customWidth="1"/>
    <col min="9263" max="9263" width="14.7109375" style="8" customWidth="1"/>
    <col min="9264" max="9270" width="11.42578125" style="8" customWidth="1"/>
    <col min="9271" max="9271" width="33.5703125" style="8" customWidth="1"/>
    <col min="9272" max="9505" width="11.42578125" style="8"/>
    <col min="9506" max="9506" width="15.7109375" style="8" customWidth="1"/>
    <col min="9507" max="9507" width="10.28515625" style="8" customWidth="1"/>
    <col min="9508" max="9508" width="16.42578125" style="8" customWidth="1"/>
    <col min="9509" max="9509" width="18.140625" style="8" customWidth="1"/>
    <col min="9510" max="9510" width="26.7109375" style="8" customWidth="1"/>
    <col min="9511" max="9512" width="11.42578125" style="8" customWidth="1"/>
    <col min="9513" max="9513" width="14.28515625" style="8" customWidth="1"/>
    <col min="9514" max="9514" width="25" style="8" customWidth="1"/>
    <col min="9515" max="9516" width="11.42578125" style="8" customWidth="1"/>
    <col min="9517" max="9517" width="19.7109375" style="8" customWidth="1"/>
    <col min="9518" max="9518" width="11.42578125" style="8" customWidth="1"/>
    <col min="9519" max="9519" width="14.7109375" style="8" customWidth="1"/>
    <col min="9520" max="9526" width="11.42578125" style="8" customWidth="1"/>
    <col min="9527" max="9527" width="33.5703125" style="8" customWidth="1"/>
    <col min="9528" max="9761" width="11.42578125" style="8"/>
    <col min="9762" max="9762" width="15.7109375" style="8" customWidth="1"/>
    <col min="9763" max="9763" width="10.28515625" style="8" customWidth="1"/>
    <col min="9764" max="9764" width="16.42578125" style="8" customWidth="1"/>
    <col min="9765" max="9765" width="18.140625" style="8" customWidth="1"/>
    <col min="9766" max="9766" width="26.7109375" style="8" customWidth="1"/>
    <col min="9767" max="9768" width="11.42578125" style="8" customWidth="1"/>
    <col min="9769" max="9769" width="14.28515625" style="8" customWidth="1"/>
    <col min="9770" max="9770" width="25" style="8" customWidth="1"/>
    <col min="9771" max="9772" width="11.42578125" style="8" customWidth="1"/>
    <col min="9773" max="9773" width="19.7109375" style="8" customWidth="1"/>
    <col min="9774" max="9774" width="11.42578125" style="8" customWidth="1"/>
    <col min="9775" max="9775" width="14.7109375" style="8" customWidth="1"/>
    <col min="9776" max="9782" width="11.42578125" style="8" customWidth="1"/>
    <col min="9783" max="9783" width="33.5703125" style="8" customWidth="1"/>
    <col min="9784" max="10017" width="11.42578125" style="8"/>
    <col min="10018" max="10018" width="15.7109375" style="8" customWidth="1"/>
    <col min="10019" max="10019" width="10.28515625" style="8" customWidth="1"/>
    <col min="10020" max="10020" width="16.42578125" style="8" customWidth="1"/>
    <col min="10021" max="10021" width="18.140625" style="8" customWidth="1"/>
    <col min="10022" max="10022" width="26.7109375" style="8" customWidth="1"/>
    <col min="10023" max="10024" width="11.42578125" style="8" customWidth="1"/>
    <col min="10025" max="10025" width="14.28515625" style="8" customWidth="1"/>
    <col min="10026" max="10026" width="25" style="8" customWidth="1"/>
    <col min="10027" max="10028" width="11.42578125" style="8" customWidth="1"/>
    <col min="10029" max="10029" width="19.7109375" style="8" customWidth="1"/>
    <col min="10030" max="10030" width="11.42578125" style="8" customWidth="1"/>
    <col min="10031" max="10031" width="14.7109375" style="8" customWidth="1"/>
    <col min="10032" max="10038" width="11.42578125" style="8" customWidth="1"/>
    <col min="10039" max="10039" width="33.5703125" style="8" customWidth="1"/>
    <col min="10040" max="10273" width="11.42578125" style="8"/>
    <col min="10274" max="10274" width="15.7109375" style="8" customWidth="1"/>
    <col min="10275" max="10275" width="10.28515625" style="8" customWidth="1"/>
    <col min="10276" max="10276" width="16.42578125" style="8" customWidth="1"/>
    <col min="10277" max="10277" width="18.140625" style="8" customWidth="1"/>
    <col min="10278" max="10278" width="26.7109375" style="8" customWidth="1"/>
    <col min="10279" max="10280" width="11.42578125" style="8" customWidth="1"/>
    <col min="10281" max="10281" width="14.28515625" style="8" customWidth="1"/>
    <col min="10282" max="10282" width="25" style="8" customWidth="1"/>
    <col min="10283" max="10284" width="11.42578125" style="8" customWidth="1"/>
    <col min="10285" max="10285" width="19.7109375" style="8" customWidth="1"/>
    <col min="10286" max="10286" width="11.42578125" style="8" customWidth="1"/>
    <col min="10287" max="10287" width="14.7109375" style="8" customWidth="1"/>
    <col min="10288" max="10294" width="11.42578125" style="8" customWidth="1"/>
    <col min="10295" max="10295" width="33.5703125" style="8" customWidth="1"/>
    <col min="10296" max="10529" width="11.42578125" style="8"/>
    <col min="10530" max="10530" width="15.7109375" style="8" customWidth="1"/>
    <col min="10531" max="10531" width="10.28515625" style="8" customWidth="1"/>
    <col min="10532" max="10532" width="16.42578125" style="8" customWidth="1"/>
    <col min="10533" max="10533" width="18.140625" style="8" customWidth="1"/>
    <col min="10534" max="10534" width="26.7109375" style="8" customWidth="1"/>
    <col min="10535" max="10536" width="11.42578125" style="8" customWidth="1"/>
    <col min="10537" max="10537" width="14.28515625" style="8" customWidth="1"/>
    <col min="10538" max="10538" width="25" style="8" customWidth="1"/>
    <col min="10539" max="10540" width="11.42578125" style="8" customWidth="1"/>
    <col min="10541" max="10541" width="19.7109375" style="8" customWidth="1"/>
    <col min="10542" max="10542" width="11.42578125" style="8" customWidth="1"/>
    <col min="10543" max="10543" width="14.7109375" style="8" customWidth="1"/>
    <col min="10544" max="10550" width="11.42578125" style="8" customWidth="1"/>
    <col min="10551" max="10551" width="33.5703125" style="8" customWidth="1"/>
    <col min="10552" max="10785" width="11.42578125" style="8"/>
    <col min="10786" max="10786" width="15.7109375" style="8" customWidth="1"/>
    <col min="10787" max="10787" width="10.28515625" style="8" customWidth="1"/>
    <col min="10788" max="10788" width="16.42578125" style="8" customWidth="1"/>
    <col min="10789" max="10789" width="18.140625" style="8" customWidth="1"/>
    <col min="10790" max="10790" width="26.7109375" style="8" customWidth="1"/>
    <col min="10791" max="10792" width="11.42578125" style="8" customWidth="1"/>
    <col min="10793" max="10793" width="14.28515625" style="8" customWidth="1"/>
    <col min="10794" max="10794" width="25" style="8" customWidth="1"/>
    <col min="10795" max="10796" width="11.42578125" style="8" customWidth="1"/>
    <col min="10797" max="10797" width="19.7109375" style="8" customWidth="1"/>
    <col min="10798" max="10798" width="11.42578125" style="8" customWidth="1"/>
    <col min="10799" max="10799" width="14.7109375" style="8" customWidth="1"/>
    <col min="10800" max="10806" width="11.42578125" style="8" customWidth="1"/>
    <col min="10807" max="10807" width="33.5703125" style="8" customWidth="1"/>
    <col min="10808" max="11041" width="11.42578125" style="8"/>
    <col min="11042" max="11042" width="15.7109375" style="8" customWidth="1"/>
    <col min="11043" max="11043" width="10.28515625" style="8" customWidth="1"/>
    <col min="11044" max="11044" width="16.42578125" style="8" customWidth="1"/>
    <col min="11045" max="11045" width="18.140625" style="8" customWidth="1"/>
    <col min="11046" max="11046" width="26.7109375" style="8" customWidth="1"/>
    <col min="11047" max="11048" width="11.42578125" style="8" customWidth="1"/>
    <col min="11049" max="11049" width="14.28515625" style="8" customWidth="1"/>
    <col min="11050" max="11050" width="25" style="8" customWidth="1"/>
    <col min="11051" max="11052" width="11.42578125" style="8" customWidth="1"/>
    <col min="11053" max="11053" width="19.7109375" style="8" customWidth="1"/>
    <col min="11054" max="11054" width="11.42578125" style="8" customWidth="1"/>
    <col min="11055" max="11055" width="14.7109375" style="8" customWidth="1"/>
    <col min="11056" max="11062" width="11.42578125" style="8" customWidth="1"/>
    <col min="11063" max="11063" width="33.5703125" style="8" customWidth="1"/>
    <col min="11064" max="11297" width="11.42578125" style="8"/>
    <col min="11298" max="11298" width="15.7109375" style="8" customWidth="1"/>
    <col min="11299" max="11299" width="10.28515625" style="8" customWidth="1"/>
    <col min="11300" max="11300" width="16.42578125" style="8" customWidth="1"/>
    <col min="11301" max="11301" width="18.140625" style="8" customWidth="1"/>
    <col min="11302" max="11302" width="26.7109375" style="8" customWidth="1"/>
    <col min="11303" max="11304" width="11.42578125" style="8" customWidth="1"/>
    <col min="11305" max="11305" width="14.28515625" style="8" customWidth="1"/>
    <col min="11306" max="11306" width="25" style="8" customWidth="1"/>
    <col min="11307" max="11308" width="11.42578125" style="8" customWidth="1"/>
    <col min="11309" max="11309" width="19.7109375" style="8" customWidth="1"/>
    <col min="11310" max="11310" width="11.42578125" style="8" customWidth="1"/>
    <col min="11311" max="11311" width="14.7109375" style="8" customWidth="1"/>
    <col min="11312" max="11318" width="11.42578125" style="8" customWidth="1"/>
    <col min="11319" max="11319" width="33.5703125" style="8" customWidth="1"/>
    <col min="11320" max="11553" width="11.42578125" style="8"/>
    <col min="11554" max="11554" width="15.7109375" style="8" customWidth="1"/>
    <col min="11555" max="11555" width="10.28515625" style="8" customWidth="1"/>
    <col min="11556" max="11556" width="16.42578125" style="8" customWidth="1"/>
    <col min="11557" max="11557" width="18.140625" style="8" customWidth="1"/>
    <col min="11558" max="11558" width="26.7109375" style="8" customWidth="1"/>
    <col min="11559" max="11560" width="11.42578125" style="8" customWidth="1"/>
    <col min="11561" max="11561" width="14.28515625" style="8" customWidth="1"/>
    <col min="11562" max="11562" width="25" style="8" customWidth="1"/>
    <col min="11563" max="11564" width="11.42578125" style="8" customWidth="1"/>
    <col min="11565" max="11565" width="19.7109375" style="8" customWidth="1"/>
    <col min="11566" max="11566" width="11.42578125" style="8" customWidth="1"/>
    <col min="11567" max="11567" width="14.7109375" style="8" customWidth="1"/>
    <col min="11568" max="11574" width="11.42578125" style="8" customWidth="1"/>
    <col min="11575" max="11575" width="33.5703125" style="8" customWidth="1"/>
    <col min="11576" max="11809" width="11.42578125" style="8"/>
    <col min="11810" max="11810" width="15.7109375" style="8" customWidth="1"/>
    <col min="11811" max="11811" width="10.28515625" style="8" customWidth="1"/>
    <col min="11812" max="11812" width="16.42578125" style="8" customWidth="1"/>
    <col min="11813" max="11813" width="18.140625" style="8" customWidth="1"/>
    <col min="11814" max="11814" width="26.7109375" style="8" customWidth="1"/>
    <col min="11815" max="11816" width="11.42578125" style="8" customWidth="1"/>
    <col min="11817" max="11817" width="14.28515625" style="8" customWidth="1"/>
    <col min="11818" max="11818" width="25" style="8" customWidth="1"/>
    <col min="11819" max="11820" width="11.42578125" style="8" customWidth="1"/>
    <col min="11821" max="11821" width="19.7109375" style="8" customWidth="1"/>
    <col min="11822" max="11822" width="11.42578125" style="8" customWidth="1"/>
    <col min="11823" max="11823" width="14.7109375" style="8" customWidth="1"/>
    <col min="11824" max="11830" width="11.42578125" style="8" customWidth="1"/>
    <col min="11831" max="11831" width="33.5703125" style="8" customWidth="1"/>
    <col min="11832" max="12065" width="11.42578125" style="8"/>
    <col min="12066" max="12066" width="15.7109375" style="8" customWidth="1"/>
    <col min="12067" max="12067" width="10.28515625" style="8" customWidth="1"/>
    <col min="12068" max="12068" width="16.42578125" style="8" customWidth="1"/>
    <col min="12069" max="12069" width="18.140625" style="8" customWidth="1"/>
    <col min="12070" max="12070" width="26.7109375" style="8" customWidth="1"/>
    <col min="12071" max="12072" width="11.42578125" style="8" customWidth="1"/>
    <col min="12073" max="12073" width="14.28515625" style="8" customWidth="1"/>
    <col min="12074" max="12074" width="25" style="8" customWidth="1"/>
    <col min="12075" max="12076" width="11.42578125" style="8" customWidth="1"/>
    <col min="12077" max="12077" width="19.7109375" style="8" customWidth="1"/>
    <col min="12078" max="12078" width="11.42578125" style="8" customWidth="1"/>
    <col min="12079" max="12079" width="14.7109375" style="8" customWidth="1"/>
    <col min="12080" max="12086" width="11.42578125" style="8" customWidth="1"/>
    <col min="12087" max="12087" width="33.5703125" style="8" customWidth="1"/>
    <col min="12088" max="12321" width="11.42578125" style="8"/>
    <col min="12322" max="12322" width="15.7109375" style="8" customWidth="1"/>
    <col min="12323" max="12323" width="10.28515625" style="8" customWidth="1"/>
    <col min="12324" max="12324" width="16.42578125" style="8" customWidth="1"/>
    <col min="12325" max="12325" width="18.140625" style="8" customWidth="1"/>
    <col min="12326" max="12326" width="26.7109375" style="8" customWidth="1"/>
    <col min="12327" max="12328" width="11.42578125" style="8" customWidth="1"/>
    <col min="12329" max="12329" width="14.28515625" style="8" customWidth="1"/>
    <col min="12330" max="12330" width="25" style="8" customWidth="1"/>
    <col min="12331" max="12332" width="11.42578125" style="8" customWidth="1"/>
    <col min="12333" max="12333" width="19.7109375" style="8" customWidth="1"/>
    <col min="12334" max="12334" width="11.42578125" style="8" customWidth="1"/>
    <col min="12335" max="12335" width="14.7109375" style="8" customWidth="1"/>
    <col min="12336" max="12342" width="11.42578125" style="8" customWidth="1"/>
    <col min="12343" max="12343" width="33.5703125" style="8" customWidth="1"/>
    <col min="12344" max="12577" width="11.42578125" style="8"/>
    <col min="12578" max="12578" width="15.7109375" style="8" customWidth="1"/>
    <col min="12579" max="12579" width="10.28515625" style="8" customWidth="1"/>
    <col min="12580" max="12580" width="16.42578125" style="8" customWidth="1"/>
    <col min="12581" max="12581" width="18.140625" style="8" customWidth="1"/>
    <col min="12582" max="12582" width="26.7109375" style="8" customWidth="1"/>
    <col min="12583" max="12584" width="11.42578125" style="8" customWidth="1"/>
    <col min="12585" max="12585" width="14.28515625" style="8" customWidth="1"/>
    <col min="12586" max="12586" width="25" style="8" customWidth="1"/>
    <col min="12587" max="12588" width="11.42578125" style="8" customWidth="1"/>
    <col min="12589" max="12589" width="19.7109375" style="8" customWidth="1"/>
    <col min="12590" max="12590" width="11.42578125" style="8" customWidth="1"/>
    <col min="12591" max="12591" width="14.7109375" style="8" customWidth="1"/>
    <col min="12592" max="12598" width="11.42578125" style="8" customWidth="1"/>
    <col min="12599" max="12599" width="33.5703125" style="8" customWidth="1"/>
    <col min="12600" max="12833" width="11.42578125" style="8"/>
    <col min="12834" max="12834" width="15.7109375" style="8" customWidth="1"/>
    <col min="12835" max="12835" width="10.28515625" style="8" customWidth="1"/>
    <col min="12836" max="12836" width="16.42578125" style="8" customWidth="1"/>
    <col min="12837" max="12837" width="18.140625" style="8" customWidth="1"/>
    <col min="12838" max="12838" width="26.7109375" style="8" customWidth="1"/>
    <col min="12839" max="12840" width="11.42578125" style="8" customWidth="1"/>
    <col min="12841" max="12841" width="14.28515625" style="8" customWidth="1"/>
    <col min="12842" max="12842" width="25" style="8" customWidth="1"/>
    <col min="12843" max="12844" width="11.42578125" style="8" customWidth="1"/>
    <col min="12845" max="12845" width="19.7109375" style="8" customWidth="1"/>
    <col min="12846" max="12846" width="11.42578125" style="8" customWidth="1"/>
    <col min="12847" max="12847" width="14.7109375" style="8" customWidth="1"/>
    <col min="12848" max="12854" width="11.42578125" style="8" customWidth="1"/>
    <col min="12855" max="12855" width="33.5703125" style="8" customWidth="1"/>
    <col min="12856" max="13089" width="11.42578125" style="8"/>
    <col min="13090" max="13090" width="15.7109375" style="8" customWidth="1"/>
    <col min="13091" max="13091" width="10.28515625" style="8" customWidth="1"/>
    <col min="13092" max="13092" width="16.42578125" style="8" customWidth="1"/>
    <col min="13093" max="13093" width="18.140625" style="8" customWidth="1"/>
    <col min="13094" max="13094" width="26.7109375" style="8" customWidth="1"/>
    <col min="13095" max="13096" width="11.42578125" style="8" customWidth="1"/>
    <col min="13097" max="13097" width="14.28515625" style="8" customWidth="1"/>
    <col min="13098" max="13098" width="25" style="8" customWidth="1"/>
    <col min="13099" max="13100" width="11.42578125" style="8" customWidth="1"/>
    <col min="13101" max="13101" width="19.7109375" style="8" customWidth="1"/>
    <col min="13102" max="13102" width="11.42578125" style="8" customWidth="1"/>
    <col min="13103" max="13103" width="14.7109375" style="8" customWidth="1"/>
    <col min="13104" max="13110" width="11.42578125" style="8" customWidth="1"/>
    <col min="13111" max="13111" width="33.5703125" style="8" customWidth="1"/>
    <col min="13112" max="13345" width="11.42578125" style="8"/>
    <col min="13346" max="13346" width="15.7109375" style="8" customWidth="1"/>
    <col min="13347" max="13347" width="10.28515625" style="8" customWidth="1"/>
    <col min="13348" max="13348" width="16.42578125" style="8" customWidth="1"/>
    <col min="13349" max="13349" width="18.140625" style="8" customWidth="1"/>
    <col min="13350" max="13350" width="26.7109375" style="8" customWidth="1"/>
    <col min="13351" max="13352" width="11.42578125" style="8" customWidth="1"/>
    <col min="13353" max="13353" width="14.28515625" style="8" customWidth="1"/>
    <col min="13354" max="13354" width="25" style="8" customWidth="1"/>
    <col min="13355" max="13356" width="11.42578125" style="8" customWidth="1"/>
    <col min="13357" max="13357" width="19.7109375" style="8" customWidth="1"/>
    <col min="13358" max="13358" width="11.42578125" style="8" customWidth="1"/>
    <col min="13359" max="13359" width="14.7109375" style="8" customWidth="1"/>
    <col min="13360" max="13366" width="11.42578125" style="8" customWidth="1"/>
    <col min="13367" max="13367" width="33.5703125" style="8" customWidth="1"/>
    <col min="13368" max="13601" width="11.42578125" style="8"/>
    <col min="13602" max="13602" width="15.7109375" style="8" customWidth="1"/>
    <col min="13603" max="13603" width="10.28515625" style="8" customWidth="1"/>
    <col min="13604" max="13604" width="16.42578125" style="8" customWidth="1"/>
    <col min="13605" max="13605" width="18.140625" style="8" customWidth="1"/>
    <col min="13606" max="13606" width="26.7109375" style="8" customWidth="1"/>
    <col min="13607" max="13608" width="11.42578125" style="8" customWidth="1"/>
    <col min="13609" max="13609" width="14.28515625" style="8" customWidth="1"/>
    <col min="13610" max="13610" width="25" style="8" customWidth="1"/>
    <col min="13611" max="13612" width="11.42578125" style="8" customWidth="1"/>
    <col min="13613" max="13613" width="19.7109375" style="8" customWidth="1"/>
    <col min="13614" max="13614" width="11.42578125" style="8" customWidth="1"/>
    <col min="13615" max="13615" width="14.7109375" style="8" customWidth="1"/>
    <col min="13616" max="13622" width="11.42578125" style="8" customWidth="1"/>
    <col min="13623" max="13623" width="33.5703125" style="8" customWidth="1"/>
    <col min="13624" max="13857" width="11.42578125" style="8"/>
    <col min="13858" max="13858" width="15.7109375" style="8" customWidth="1"/>
    <col min="13859" max="13859" width="10.28515625" style="8" customWidth="1"/>
    <col min="13860" max="13860" width="16.42578125" style="8" customWidth="1"/>
    <col min="13861" max="13861" width="18.140625" style="8" customWidth="1"/>
    <col min="13862" max="13862" width="26.7109375" style="8" customWidth="1"/>
    <col min="13863" max="13864" width="11.42578125" style="8" customWidth="1"/>
    <col min="13865" max="13865" width="14.28515625" style="8" customWidth="1"/>
    <col min="13866" max="13866" width="25" style="8" customWidth="1"/>
    <col min="13867" max="13868" width="11.42578125" style="8" customWidth="1"/>
    <col min="13869" max="13869" width="19.7109375" style="8" customWidth="1"/>
    <col min="13870" max="13870" width="11.42578125" style="8" customWidth="1"/>
    <col min="13871" max="13871" width="14.7109375" style="8" customWidth="1"/>
    <col min="13872" max="13878" width="11.42578125" style="8" customWidth="1"/>
    <col min="13879" max="13879" width="33.5703125" style="8" customWidth="1"/>
    <col min="13880" max="14113" width="11.42578125" style="8"/>
    <col min="14114" max="14114" width="15.7109375" style="8" customWidth="1"/>
    <col min="14115" max="14115" width="10.28515625" style="8" customWidth="1"/>
    <col min="14116" max="14116" width="16.42578125" style="8" customWidth="1"/>
    <col min="14117" max="14117" width="18.140625" style="8" customWidth="1"/>
    <col min="14118" max="14118" width="26.7109375" style="8" customWidth="1"/>
    <col min="14119" max="14120" width="11.42578125" style="8" customWidth="1"/>
    <col min="14121" max="14121" width="14.28515625" style="8" customWidth="1"/>
    <col min="14122" max="14122" width="25" style="8" customWidth="1"/>
    <col min="14123" max="14124" width="11.42578125" style="8" customWidth="1"/>
    <col min="14125" max="14125" width="19.7109375" style="8" customWidth="1"/>
    <col min="14126" max="14126" width="11.42578125" style="8" customWidth="1"/>
    <col min="14127" max="14127" width="14.7109375" style="8" customWidth="1"/>
    <col min="14128" max="14134" width="11.42578125" style="8" customWidth="1"/>
    <col min="14135" max="14135" width="33.5703125" style="8" customWidth="1"/>
    <col min="14136" max="14369" width="11.42578125" style="8"/>
    <col min="14370" max="14370" width="15.7109375" style="8" customWidth="1"/>
    <col min="14371" max="14371" width="10.28515625" style="8" customWidth="1"/>
    <col min="14372" max="14372" width="16.42578125" style="8" customWidth="1"/>
    <col min="14373" max="14373" width="18.140625" style="8" customWidth="1"/>
    <col min="14374" max="14374" width="26.7109375" style="8" customWidth="1"/>
    <col min="14375" max="14376" width="11.42578125" style="8" customWidth="1"/>
    <col min="14377" max="14377" width="14.28515625" style="8" customWidth="1"/>
    <col min="14378" max="14378" width="25" style="8" customWidth="1"/>
    <col min="14379" max="14380" width="11.42578125" style="8" customWidth="1"/>
    <col min="14381" max="14381" width="19.7109375" style="8" customWidth="1"/>
    <col min="14382" max="14382" width="11.42578125" style="8" customWidth="1"/>
    <col min="14383" max="14383" width="14.7109375" style="8" customWidth="1"/>
    <col min="14384" max="14390" width="11.42578125" style="8" customWidth="1"/>
    <col min="14391" max="14391" width="33.5703125" style="8" customWidth="1"/>
    <col min="14392" max="14625" width="11.42578125" style="8"/>
    <col min="14626" max="14626" width="15.7109375" style="8" customWidth="1"/>
    <col min="14627" max="14627" width="10.28515625" style="8" customWidth="1"/>
    <col min="14628" max="14628" width="16.42578125" style="8" customWidth="1"/>
    <col min="14629" max="14629" width="18.140625" style="8" customWidth="1"/>
    <col min="14630" max="14630" width="26.7109375" style="8" customWidth="1"/>
    <col min="14631" max="14632" width="11.42578125" style="8" customWidth="1"/>
    <col min="14633" max="14633" width="14.28515625" style="8" customWidth="1"/>
    <col min="14634" max="14634" width="25" style="8" customWidth="1"/>
    <col min="14635" max="14636" width="11.42578125" style="8" customWidth="1"/>
    <col min="14637" max="14637" width="19.7109375" style="8" customWidth="1"/>
    <col min="14638" max="14638" width="11.42578125" style="8" customWidth="1"/>
    <col min="14639" max="14639" width="14.7109375" style="8" customWidth="1"/>
    <col min="14640" max="14646" width="11.42578125" style="8" customWidth="1"/>
    <col min="14647" max="14647" width="33.5703125" style="8" customWidth="1"/>
    <col min="14648" max="14881" width="11.42578125" style="8"/>
    <col min="14882" max="14882" width="15.7109375" style="8" customWidth="1"/>
    <col min="14883" max="14883" width="10.28515625" style="8" customWidth="1"/>
    <col min="14884" max="14884" width="16.42578125" style="8" customWidth="1"/>
    <col min="14885" max="14885" width="18.140625" style="8" customWidth="1"/>
    <col min="14886" max="14886" width="26.7109375" style="8" customWidth="1"/>
    <col min="14887" max="14888" width="11.42578125" style="8" customWidth="1"/>
    <col min="14889" max="14889" width="14.28515625" style="8" customWidth="1"/>
    <col min="14890" max="14890" width="25" style="8" customWidth="1"/>
    <col min="14891" max="14892" width="11.42578125" style="8" customWidth="1"/>
    <col min="14893" max="14893" width="19.7109375" style="8" customWidth="1"/>
    <col min="14894" max="14894" width="11.42578125" style="8" customWidth="1"/>
    <col min="14895" max="14895" width="14.7109375" style="8" customWidth="1"/>
    <col min="14896" max="14902" width="11.42578125" style="8" customWidth="1"/>
    <col min="14903" max="14903" width="33.5703125" style="8" customWidth="1"/>
    <col min="14904" max="15137" width="11.42578125" style="8"/>
    <col min="15138" max="15138" width="15.7109375" style="8" customWidth="1"/>
    <col min="15139" max="15139" width="10.28515625" style="8" customWidth="1"/>
    <col min="15140" max="15140" width="16.42578125" style="8" customWidth="1"/>
    <col min="15141" max="15141" width="18.140625" style="8" customWidth="1"/>
    <col min="15142" max="15142" width="26.7109375" style="8" customWidth="1"/>
    <col min="15143" max="15144" width="11.42578125" style="8" customWidth="1"/>
    <col min="15145" max="15145" width="14.28515625" style="8" customWidth="1"/>
    <col min="15146" max="15146" width="25" style="8" customWidth="1"/>
    <col min="15147" max="15148" width="11.42578125" style="8" customWidth="1"/>
    <col min="15149" max="15149" width="19.7109375" style="8" customWidth="1"/>
    <col min="15150" max="15150" width="11.42578125" style="8" customWidth="1"/>
    <col min="15151" max="15151" width="14.7109375" style="8" customWidth="1"/>
    <col min="15152" max="15158" width="11.42578125" style="8" customWidth="1"/>
    <col min="15159" max="15159" width="33.5703125" style="8" customWidth="1"/>
    <col min="15160" max="15393" width="11.42578125" style="8"/>
    <col min="15394" max="15394" width="15.7109375" style="8" customWidth="1"/>
    <col min="15395" max="15395" width="10.28515625" style="8" customWidth="1"/>
    <col min="15396" max="15396" width="16.42578125" style="8" customWidth="1"/>
    <col min="15397" max="15397" width="18.140625" style="8" customWidth="1"/>
    <col min="15398" max="15398" width="26.7109375" style="8" customWidth="1"/>
    <col min="15399" max="15400" width="11.42578125" style="8" customWidth="1"/>
    <col min="15401" max="15401" width="14.28515625" style="8" customWidth="1"/>
    <col min="15402" max="15402" width="25" style="8" customWidth="1"/>
    <col min="15403" max="15404" width="11.42578125" style="8" customWidth="1"/>
    <col min="15405" max="15405" width="19.7109375" style="8" customWidth="1"/>
    <col min="15406" max="15406" width="11.42578125" style="8" customWidth="1"/>
    <col min="15407" max="15407" width="14.7109375" style="8" customWidth="1"/>
    <col min="15408" max="15414" width="11.42578125" style="8" customWidth="1"/>
    <col min="15415" max="15415" width="33.5703125" style="8" customWidth="1"/>
    <col min="15416" max="15649" width="11.42578125" style="8"/>
    <col min="15650" max="15650" width="15.7109375" style="8" customWidth="1"/>
    <col min="15651" max="15651" width="10.28515625" style="8" customWidth="1"/>
    <col min="15652" max="15652" width="16.42578125" style="8" customWidth="1"/>
    <col min="15653" max="15653" width="18.140625" style="8" customWidth="1"/>
    <col min="15654" max="15654" width="26.7109375" style="8" customWidth="1"/>
    <col min="15655" max="15656" width="11.42578125" style="8" customWidth="1"/>
    <col min="15657" max="15657" width="14.28515625" style="8" customWidth="1"/>
    <col min="15658" max="15658" width="25" style="8" customWidth="1"/>
    <col min="15659" max="15660" width="11.42578125" style="8" customWidth="1"/>
    <col min="15661" max="15661" width="19.7109375" style="8" customWidth="1"/>
    <col min="15662" max="15662" width="11.42578125" style="8" customWidth="1"/>
    <col min="15663" max="15663" width="14.7109375" style="8" customWidth="1"/>
    <col min="15664" max="15670" width="11.42578125" style="8" customWidth="1"/>
    <col min="15671" max="15671" width="33.5703125" style="8" customWidth="1"/>
    <col min="15672" max="15905" width="11.42578125" style="8"/>
    <col min="15906" max="15906" width="15.7109375" style="8" customWidth="1"/>
    <col min="15907" max="15907" width="10.28515625" style="8" customWidth="1"/>
    <col min="15908" max="15908" width="16.42578125" style="8" customWidth="1"/>
    <col min="15909" max="15909" width="18.140625" style="8" customWidth="1"/>
    <col min="15910" max="15910" width="26.7109375" style="8" customWidth="1"/>
    <col min="15911" max="15912" width="11.42578125" style="8" customWidth="1"/>
    <col min="15913" max="15913" width="14.28515625" style="8" customWidth="1"/>
    <col min="15914" max="15914" width="25" style="8" customWidth="1"/>
    <col min="15915" max="15916" width="11.42578125" style="8" customWidth="1"/>
    <col min="15917" max="15917" width="19.7109375" style="8" customWidth="1"/>
    <col min="15918" max="15918" width="11.42578125" style="8" customWidth="1"/>
    <col min="15919" max="15919" width="14.7109375" style="8" customWidth="1"/>
    <col min="15920" max="15926" width="11.42578125" style="8" customWidth="1"/>
    <col min="15927" max="15927" width="33.5703125" style="8" customWidth="1"/>
    <col min="15928" max="16161" width="11.42578125" style="8"/>
    <col min="16162" max="16162" width="15.7109375" style="8" customWidth="1"/>
    <col min="16163" max="16163" width="10.28515625" style="8" customWidth="1"/>
    <col min="16164" max="16164" width="16.42578125" style="8" customWidth="1"/>
    <col min="16165" max="16165" width="18.140625" style="8" customWidth="1"/>
    <col min="16166" max="16166" width="26.7109375" style="8" customWidth="1"/>
    <col min="16167" max="16168" width="11.42578125" style="8" customWidth="1"/>
    <col min="16169" max="16169" width="14.28515625" style="8" customWidth="1"/>
    <col min="16170" max="16170" width="25" style="8" customWidth="1"/>
    <col min="16171" max="16172" width="11.42578125" style="8" customWidth="1"/>
    <col min="16173" max="16173" width="19.7109375" style="8" customWidth="1"/>
    <col min="16174" max="16174" width="11.42578125" style="8" customWidth="1"/>
    <col min="16175" max="16175" width="14.7109375" style="8" customWidth="1"/>
    <col min="16176" max="16182" width="11.42578125" style="8" customWidth="1"/>
    <col min="16183" max="16183" width="33.5703125" style="8" customWidth="1"/>
    <col min="16184" max="16384" width="11.42578125" style="8"/>
  </cols>
  <sheetData>
    <row r="1" spans="1:56" ht="29.25" customHeight="1" x14ac:dyDescent="0.2">
      <c r="A1" s="134" t="s">
        <v>158</v>
      </c>
      <c r="B1" s="135"/>
      <c r="C1" s="138" t="s">
        <v>159</v>
      </c>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c r="AT1" s="138"/>
      <c r="AU1" s="138"/>
      <c r="AV1" s="138"/>
      <c r="AW1" s="138"/>
      <c r="AX1" s="138"/>
      <c r="AY1" s="138"/>
      <c r="AZ1" s="138"/>
      <c r="BA1" s="138"/>
      <c r="BB1" s="140" t="s">
        <v>160</v>
      </c>
      <c r="BC1" s="140"/>
      <c r="BD1" s="141"/>
    </row>
    <row r="2" spans="1:56" ht="30.75" customHeight="1" x14ac:dyDescent="0.2">
      <c r="A2" s="136"/>
      <c r="B2" s="137"/>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42" t="s">
        <v>161</v>
      </c>
      <c r="BC2" s="142"/>
      <c r="BD2" s="143"/>
    </row>
    <row r="3" spans="1:56" ht="21" customHeight="1" x14ac:dyDescent="0.2">
      <c r="A3" s="136"/>
      <c r="B3" s="137"/>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42" t="s">
        <v>162</v>
      </c>
      <c r="BC3" s="142"/>
      <c r="BD3" s="143"/>
    </row>
    <row r="4" spans="1:56" ht="27.75" customHeight="1" x14ac:dyDescent="0.2">
      <c r="A4" s="144" t="s">
        <v>163</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6"/>
    </row>
    <row r="5" spans="1:56" s="9" customFormat="1" ht="46.5" customHeight="1" x14ac:dyDescent="0.2">
      <c r="A5" s="147" t="s">
        <v>164</v>
      </c>
      <c r="B5" s="147"/>
      <c r="C5" s="147" t="s">
        <v>165</v>
      </c>
      <c r="D5" s="147"/>
      <c r="E5" s="147"/>
      <c r="F5" s="147"/>
      <c r="G5" s="147"/>
      <c r="H5" s="147" t="s">
        <v>166</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8" t="s">
        <v>167</v>
      </c>
      <c r="BA5" s="148"/>
      <c r="BB5" s="149" t="s">
        <v>168</v>
      </c>
      <c r="BC5" s="149"/>
      <c r="BD5" s="149"/>
    </row>
    <row r="6" spans="1:56" s="9" customFormat="1" ht="19.5" customHeight="1" x14ac:dyDescent="0.2">
      <c r="A6" s="126" t="s">
        <v>169</v>
      </c>
      <c r="B6" s="126" t="s">
        <v>170</v>
      </c>
      <c r="C6" s="126" t="s">
        <v>171</v>
      </c>
      <c r="D6" s="126" t="s">
        <v>172</v>
      </c>
      <c r="E6" s="126" t="s">
        <v>173</v>
      </c>
      <c r="F6" s="126" t="s">
        <v>174</v>
      </c>
      <c r="G6" s="126" t="s">
        <v>175</v>
      </c>
      <c r="H6" s="131" t="s">
        <v>176</v>
      </c>
      <c r="I6" s="131"/>
      <c r="J6" s="131"/>
      <c r="K6" s="131" t="s">
        <v>177</v>
      </c>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0"/>
      <c r="AS6" s="131" t="s">
        <v>178</v>
      </c>
      <c r="AT6" s="131"/>
      <c r="AU6" s="131"/>
      <c r="AV6" s="131"/>
      <c r="AW6" s="131"/>
      <c r="AX6" s="131"/>
      <c r="AY6" s="131"/>
      <c r="AZ6" s="132" t="s">
        <v>179</v>
      </c>
      <c r="BA6" s="132" t="s">
        <v>180</v>
      </c>
      <c r="BB6" s="125" t="s">
        <v>181</v>
      </c>
      <c r="BC6" s="125" t="s">
        <v>182</v>
      </c>
      <c r="BD6" s="125" t="s">
        <v>183</v>
      </c>
    </row>
    <row r="7" spans="1:56" s="9" customFormat="1" ht="26.25" customHeight="1" x14ac:dyDescent="0.2">
      <c r="A7" s="126"/>
      <c r="B7" s="126"/>
      <c r="C7" s="126"/>
      <c r="D7" s="126"/>
      <c r="E7" s="126"/>
      <c r="F7" s="126"/>
      <c r="G7" s="126"/>
      <c r="H7" s="126" t="s">
        <v>184</v>
      </c>
      <c r="I7" s="126"/>
      <c r="J7" s="126"/>
      <c r="K7" s="126" t="s">
        <v>185</v>
      </c>
      <c r="L7" s="126"/>
      <c r="M7" s="127" t="s">
        <v>186</v>
      </c>
      <c r="N7" s="127"/>
      <c r="O7" s="127"/>
      <c r="P7" s="127"/>
      <c r="Q7" s="127"/>
      <c r="R7" s="127"/>
      <c r="S7" s="127"/>
      <c r="T7" s="127"/>
      <c r="U7" s="127"/>
      <c r="V7" s="127"/>
      <c r="W7" s="127"/>
      <c r="X7" s="127"/>
      <c r="Y7" s="127"/>
      <c r="Z7" s="127"/>
      <c r="AA7" s="127"/>
      <c r="AB7" s="127"/>
      <c r="AC7" s="127" t="s">
        <v>187</v>
      </c>
      <c r="AD7" s="127"/>
      <c r="AE7" s="128"/>
      <c r="AF7" s="127" t="s">
        <v>188</v>
      </c>
      <c r="AG7" s="127"/>
      <c r="AH7" s="127"/>
      <c r="AI7" s="127" t="s">
        <v>189</v>
      </c>
      <c r="AJ7" s="127"/>
      <c r="AK7" s="127" t="s">
        <v>190</v>
      </c>
      <c r="AL7" s="127" t="s">
        <v>191</v>
      </c>
      <c r="AM7" s="11"/>
      <c r="AN7" s="133" t="s">
        <v>192</v>
      </c>
      <c r="AO7" s="133"/>
      <c r="AP7" s="129" t="s">
        <v>193</v>
      </c>
      <c r="AQ7" s="129" t="s">
        <v>194</v>
      </c>
      <c r="AR7" s="12" t="s">
        <v>195</v>
      </c>
      <c r="AS7" s="126" t="s">
        <v>196</v>
      </c>
      <c r="AT7" s="126" t="s">
        <v>197</v>
      </c>
      <c r="AU7" s="126" t="s">
        <v>198</v>
      </c>
      <c r="AV7" s="126" t="s">
        <v>199</v>
      </c>
      <c r="AW7" s="126" t="s">
        <v>200</v>
      </c>
      <c r="AX7" s="126" t="s">
        <v>201</v>
      </c>
      <c r="AY7" s="126"/>
      <c r="AZ7" s="132"/>
      <c r="BA7" s="132"/>
      <c r="BB7" s="125"/>
      <c r="BC7" s="125"/>
      <c r="BD7" s="125"/>
    </row>
    <row r="8" spans="1:56" s="9" customFormat="1" ht="52.5" customHeight="1" x14ac:dyDescent="0.2">
      <c r="A8" s="126"/>
      <c r="B8" s="126"/>
      <c r="C8" s="126"/>
      <c r="D8" s="126"/>
      <c r="E8" s="126"/>
      <c r="F8" s="126"/>
      <c r="G8" s="126"/>
      <c r="H8" s="129" t="s">
        <v>193</v>
      </c>
      <c r="I8" s="129" t="s">
        <v>194</v>
      </c>
      <c r="J8" s="13" t="s">
        <v>202</v>
      </c>
      <c r="K8" s="126"/>
      <c r="L8" s="126"/>
      <c r="M8" s="127"/>
      <c r="N8" s="127"/>
      <c r="O8" s="127"/>
      <c r="P8" s="127"/>
      <c r="Q8" s="127"/>
      <c r="R8" s="127"/>
      <c r="S8" s="127"/>
      <c r="T8" s="127"/>
      <c r="U8" s="127"/>
      <c r="V8" s="127"/>
      <c r="W8" s="127"/>
      <c r="X8" s="127"/>
      <c r="Y8" s="127"/>
      <c r="Z8" s="127"/>
      <c r="AA8" s="127"/>
      <c r="AB8" s="127"/>
      <c r="AC8" s="127"/>
      <c r="AD8" s="127"/>
      <c r="AE8" s="128"/>
      <c r="AF8" s="127"/>
      <c r="AG8" s="127"/>
      <c r="AH8" s="127"/>
      <c r="AI8" s="127"/>
      <c r="AJ8" s="127"/>
      <c r="AK8" s="127"/>
      <c r="AL8" s="127"/>
      <c r="AM8" s="127"/>
      <c r="AN8" s="133"/>
      <c r="AO8" s="133"/>
      <c r="AP8" s="129"/>
      <c r="AQ8" s="129"/>
      <c r="AR8" s="14" t="s">
        <v>202</v>
      </c>
      <c r="AS8" s="126"/>
      <c r="AT8" s="126"/>
      <c r="AU8" s="126"/>
      <c r="AV8" s="126"/>
      <c r="AW8" s="126"/>
      <c r="AX8" s="126"/>
      <c r="AY8" s="126"/>
      <c r="AZ8" s="132"/>
      <c r="BA8" s="132"/>
      <c r="BB8" s="125"/>
      <c r="BC8" s="125"/>
      <c r="BD8" s="125"/>
    </row>
    <row r="9" spans="1:56" s="9" customFormat="1" ht="25.5" customHeight="1" x14ac:dyDescent="0.2">
      <c r="A9" s="126"/>
      <c r="B9" s="126"/>
      <c r="C9" s="126"/>
      <c r="D9" s="126"/>
      <c r="E9" s="126"/>
      <c r="F9" s="126"/>
      <c r="G9" s="126"/>
      <c r="H9" s="129"/>
      <c r="I9" s="129"/>
      <c r="J9" s="15" t="s">
        <v>203</v>
      </c>
      <c r="K9" s="126"/>
      <c r="L9" s="126"/>
      <c r="M9" s="130" t="s">
        <v>204</v>
      </c>
      <c r="N9" s="130"/>
      <c r="O9" s="130"/>
      <c r="P9" s="16">
        <f>IF(O9="Adecuado",15,0)</f>
        <v>0</v>
      </c>
      <c r="Q9" s="17" t="s">
        <v>205</v>
      </c>
      <c r="R9" s="126" t="s">
        <v>206</v>
      </c>
      <c r="S9" s="17" t="s">
        <v>207</v>
      </c>
      <c r="T9" s="126" t="s">
        <v>206</v>
      </c>
      <c r="U9" s="17" t="s">
        <v>208</v>
      </c>
      <c r="V9" s="126" t="s">
        <v>206</v>
      </c>
      <c r="W9" s="17" t="s">
        <v>209</v>
      </c>
      <c r="X9" s="16">
        <f>IF(W9="Se investigan y resuelven oportunamente",15,0)</f>
        <v>0</v>
      </c>
      <c r="Y9" s="17" t="s">
        <v>210</v>
      </c>
      <c r="Z9" s="130"/>
      <c r="AA9" s="130" t="s">
        <v>211</v>
      </c>
      <c r="AB9" s="130"/>
      <c r="AC9" s="127" t="s">
        <v>212</v>
      </c>
      <c r="AD9" s="127"/>
      <c r="AE9" s="128"/>
      <c r="AF9" s="127"/>
      <c r="AG9" s="127"/>
      <c r="AH9" s="127"/>
      <c r="AI9" s="127"/>
      <c r="AJ9" s="127"/>
      <c r="AK9" s="127"/>
      <c r="AL9" s="127"/>
      <c r="AM9" s="127"/>
      <c r="AN9" s="127" t="s">
        <v>213</v>
      </c>
      <c r="AO9" s="127" t="s">
        <v>214</v>
      </c>
      <c r="AP9" s="129"/>
      <c r="AQ9" s="129"/>
      <c r="AR9" s="15" t="s">
        <v>203</v>
      </c>
      <c r="AS9" s="126"/>
      <c r="AT9" s="126"/>
      <c r="AU9" s="126"/>
      <c r="AV9" s="126"/>
      <c r="AW9" s="126"/>
      <c r="AX9" s="126"/>
      <c r="AY9" s="126"/>
      <c r="AZ9" s="132"/>
      <c r="BA9" s="132"/>
      <c r="BB9" s="125"/>
      <c r="BC9" s="125"/>
      <c r="BD9" s="125"/>
    </row>
    <row r="10" spans="1:56" s="9" customFormat="1" ht="18.75" customHeight="1" x14ac:dyDescent="0.2">
      <c r="A10" s="126"/>
      <c r="B10" s="126"/>
      <c r="C10" s="126"/>
      <c r="D10" s="126"/>
      <c r="E10" s="126"/>
      <c r="F10" s="126"/>
      <c r="G10" s="126"/>
      <c r="H10" s="129"/>
      <c r="I10" s="129"/>
      <c r="J10" s="18" t="s">
        <v>215</v>
      </c>
      <c r="K10" s="126"/>
      <c r="L10" s="126"/>
      <c r="M10" s="130" t="s">
        <v>216</v>
      </c>
      <c r="N10" s="126" t="s">
        <v>206</v>
      </c>
      <c r="O10" s="130" t="s">
        <v>217</v>
      </c>
      <c r="P10" s="126" t="s">
        <v>206</v>
      </c>
      <c r="Q10" s="130" t="s">
        <v>218</v>
      </c>
      <c r="R10" s="126"/>
      <c r="S10" s="130" t="s">
        <v>219</v>
      </c>
      <c r="T10" s="126"/>
      <c r="U10" s="130" t="s">
        <v>220</v>
      </c>
      <c r="V10" s="126"/>
      <c r="W10" s="130" t="s">
        <v>221</v>
      </c>
      <c r="X10" s="126">
        <f>IF(W12="Se investigan y resuelven oportunamente",15,0)</f>
        <v>0</v>
      </c>
      <c r="Y10" s="130" t="s">
        <v>222</v>
      </c>
      <c r="Z10" s="130"/>
      <c r="AA10" s="130" t="s">
        <v>223</v>
      </c>
      <c r="AB10" s="130" t="s">
        <v>224</v>
      </c>
      <c r="AC10" s="127" t="s">
        <v>225</v>
      </c>
      <c r="AD10" s="127" t="s">
        <v>226</v>
      </c>
      <c r="AE10" s="128"/>
      <c r="AF10" s="127" t="s">
        <v>227</v>
      </c>
      <c r="AG10" s="19"/>
      <c r="AH10" s="127" t="s">
        <v>228</v>
      </c>
      <c r="AI10" s="127"/>
      <c r="AJ10" s="127"/>
      <c r="AK10" s="127"/>
      <c r="AL10" s="127"/>
      <c r="AM10" s="127"/>
      <c r="AN10" s="127"/>
      <c r="AO10" s="127"/>
      <c r="AP10" s="129"/>
      <c r="AQ10" s="129"/>
      <c r="AR10" s="18" t="s">
        <v>229</v>
      </c>
      <c r="AS10" s="126"/>
      <c r="AT10" s="126"/>
      <c r="AU10" s="126"/>
      <c r="AV10" s="126"/>
      <c r="AW10" s="126"/>
      <c r="AX10" s="126"/>
      <c r="AY10" s="126"/>
      <c r="AZ10" s="132"/>
      <c r="BA10" s="132"/>
      <c r="BB10" s="125"/>
      <c r="BC10" s="125"/>
      <c r="BD10" s="125"/>
    </row>
    <row r="11" spans="1:56" s="9" customFormat="1" ht="21.75" customHeight="1" x14ac:dyDescent="0.2">
      <c r="A11" s="126"/>
      <c r="B11" s="126"/>
      <c r="C11" s="126"/>
      <c r="D11" s="126"/>
      <c r="E11" s="126"/>
      <c r="F11" s="126"/>
      <c r="G11" s="126"/>
      <c r="H11" s="129"/>
      <c r="I11" s="129"/>
      <c r="J11" s="20" t="s">
        <v>230</v>
      </c>
      <c r="K11" s="126"/>
      <c r="L11" s="126"/>
      <c r="M11" s="130"/>
      <c r="N11" s="126"/>
      <c r="O11" s="130"/>
      <c r="P11" s="126"/>
      <c r="Q11" s="130"/>
      <c r="R11" s="126"/>
      <c r="S11" s="130"/>
      <c r="T11" s="126"/>
      <c r="U11" s="130"/>
      <c r="V11" s="126"/>
      <c r="W11" s="130"/>
      <c r="X11" s="126"/>
      <c r="Y11" s="130"/>
      <c r="Z11" s="130"/>
      <c r="AA11" s="130"/>
      <c r="AB11" s="130"/>
      <c r="AC11" s="127"/>
      <c r="AD11" s="127"/>
      <c r="AE11" s="128"/>
      <c r="AF11" s="127"/>
      <c r="AG11" s="19"/>
      <c r="AH11" s="127"/>
      <c r="AI11" s="127"/>
      <c r="AJ11" s="127"/>
      <c r="AK11" s="127"/>
      <c r="AL11" s="127"/>
      <c r="AM11" s="127"/>
      <c r="AN11" s="127"/>
      <c r="AO11" s="127"/>
      <c r="AP11" s="129"/>
      <c r="AQ11" s="129"/>
      <c r="AR11" s="20" t="s">
        <v>230</v>
      </c>
      <c r="AS11" s="126"/>
      <c r="AT11" s="126"/>
      <c r="AU11" s="126"/>
      <c r="AV11" s="126"/>
      <c r="AW11" s="126"/>
      <c r="AX11" s="126" t="s">
        <v>231</v>
      </c>
      <c r="AY11" s="126" t="s">
        <v>232</v>
      </c>
      <c r="AZ11" s="132"/>
      <c r="BA11" s="132"/>
      <c r="BB11" s="125"/>
      <c r="BC11" s="125"/>
      <c r="BD11" s="125"/>
    </row>
    <row r="12" spans="1:56" s="9" customFormat="1" ht="33.75" customHeight="1" x14ac:dyDescent="0.2">
      <c r="A12" s="126"/>
      <c r="B12" s="126"/>
      <c r="C12" s="126"/>
      <c r="D12" s="126"/>
      <c r="E12" s="126"/>
      <c r="F12" s="126"/>
      <c r="G12" s="126"/>
      <c r="H12" s="129"/>
      <c r="I12" s="129"/>
      <c r="J12" s="21" t="s">
        <v>233</v>
      </c>
      <c r="K12" s="12" t="s">
        <v>234</v>
      </c>
      <c r="L12" s="12" t="s">
        <v>235</v>
      </c>
      <c r="M12" s="130"/>
      <c r="N12" s="126"/>
      <c r="O12" s="130"/>
      <c r="P12" s="126"/>
      <c r="Q12" s="130"/>
      <c r="R12" s="126"/>
      <c r="S12" s="130"/>
      <c r="T12" s="126"/>
      <c r="U12" s="130"/>
      <c r="V12" s="126"/>
      <c r="W12" s="130"/>
      <c r="X12" s="126"/>
      <c r="Y12" s="130"/>
      <c r="Z12" s="130"/>
      <c r="AA12" s="130"/>
      <c r="AB12" s="130"/>
      <c r="AC12" s="127"/>
      <c r="AD12" s="127"/>
      <c r="AE12" s="128"/>
      <c r="AF12" s="127"/>
      <c r="AG12" s="19"/>
      <c r="AH12" s="127"/>
      <c r="AI12" s="127"/>
      <c r="AJ12" s="127"/>
      <c r="AK12" s="127"/>
      <c r="AL12" s="127"/>
      <c r="AM12" s="127"/>
      <c r="AN12" s="127"/>
      <c r="AO12" s="127"/>
      <c r="AP12" s="129"/>
      <c r="AQ12" s="129"/>
      <c r="AR12" s="21" t="s">
        <v>233</v>
      </c>
      <c r="AS12" s="126"/>
      <c r="AT12" s="126"/>
      <c r="AU12" s="126"/>
      <c r="AV12" s="126"/>
      <c r="AW12" s="126"/>
      <c r="AX12" s="126"/>
      <c r="AY12" s="126"/>
      <c r="AZ12" s="132"/>
      <c r="BA12" s="132"/>
      <c r="BB12" s="125"/>
      <c r="BC12" s="125"/>
      <c r="BD12" s="125"/>
    </row>
    <row r="13" spans="1:56" s="9" customFormat="1" ht="24" customHeight="1" x14ac:dyDescent="0.2">
      <c r="A13" s="16"/>
      <c r="B13" s="16"/>
      <c r="C13" s="16"/>
      <c r="D13" s="16"/>
      <c r="E13" s="16"/>
      <c r="F13" s="16"/>
      <c r="G13" s="16"/>
      <c r="H13" s="14"/>
      <c r="I13" s="14"/>
      <c r="J13" s="21"/>
      <c r="K13" s="12"/>
      <c r="L13" s="12"/>
      <c r="M13" s="17"/>
      <c r="N13" s="16"/>
      <c r="O13" s="17"/>
      <c r="P13" s="16"/>
      <c r="Q13" s="17"/>
      <c r="R13" s="16"/>
      <c r="S13" s="17"/>
      <c r="T13" s="16"/>
      <c r="U13" s="17"/>
      <c r="V13" s="16"/>
      <c r="W13" s="17"/>
      <c r="X13" s="16"/>
      <c r="Y13" s="17"/>
      <c r="Z13" s="17"/>
      <c r="AA13" s="17"/>
      <c r="AB13" s="17"/>
      <c r="AC13" s="11"/>
      <c r="AD13" s="11"/>
      <c r="AE13" s="22"/>
      <c r="AF13" s="11"/>
      <c r="AG13" s="19"/>
      <c r="AH13" s="11"/>
      <c r="AI13" s="11"/>
      <c r="AJ13" s="11"/>
      <c r="AK13" s="11"/>
      <c r="AL13" s="11"/>
      <c r="AM13" s="11"/>
      <c r="AN13" s="11"/>
      <c r="AO13" s="11"/>
      <c r="AP13" s="14"/>
      <c r="AQ13" s="14"/>
      <c r="AR13" s="21"/>
      <c r="AS13" s="16"/>
      <c r="AT13" s="16"/>
      <c r="AU13" s="16"/>
      <c r="AV13" s="16"/>
      <c r="AW13" s="16"/>
      <c r="AX13" s="16"/>
      <c r="AY13" s="16"/>
      <c r="AZ13" s="23"/>
      <c r="BA13" s="23"/>
      <c r="BB13" s="24"/>
      <c r="BC13" s="24"/>
      <c r="BD13" s="24"/>
    </row>
    <row r="14" spans="1:56" ht="143.25" customHeight="1" x14ac:dyDescent="0.2">
      <c r="A14" s="34" t="s">
        <v>249</v>
      </c>
      <c r="B14" s="34" t="s">
        <v>250</v>
      </c>
      <c r="C14" s="25" t="s">
        <v>251</v>
      </c>
      <c r="D14" s="35" t="s">
        <v>252</v>
      </c>
      <c r="E14" s="34" t="s">
        <v>253</v>
      </c>
      <c r="F14" s="35" t="s">
        <v>254</v>
      </c>
      <c r="G14" s="35" t="s">
        <v>255</v>
      </c>
      <c r="H14" s="34">
        <v>3</v>
      </c>
      <c r="I14" s="25">
        <v>4</v>
      </c>
      <c r="J14" s="36" t="str">
        <f t="shared" ref="J14:J15" si="0">IF(E14="8. Corrupción",IF(OR(AND(H14=1,I14=5),AND(H14=2,I14=5),AND(H14=3,I14=4),(H14+I14&gt;=8)),"Extrema",IF(OR(AND(H14=1,I14=4),AND(H14=2,I14=4),AND(H14=4,I14=3),AND(H14=3,I14=3)),"Alta",IF(OR(AND(H14=1,I14=3),AND(H14=2,I14=3)),"Moderada","No aplica para Corrupción"))),IF(H14+I14=0,"",IF(OR(AND(H14=3,I14=4),(AND(H14=2,I14=5)),(AND(H14=1,I14=5))),"Extrema",IF(OR(AND(H14=3,I14=1),(AND(H14=2,I14=2))),"Baja",IF(OR(AND(H14=4,I14=1),AND(H14=3,I14=2),AND(H14=2,I14=3),AND(H14=1,I14=3)),"Moderada",IF(H14+I14&gt;=8,"Extrema",IF(H14+I14&lt;4,"Baja",IF(H14+I14&gt;=6,"Alta","Alta"))))))))</f>
        <v>Extrema</v>
      </c>
      <c r="K14" s="37" t="s">
        <v>256</v>
      </c>
      <c r="L14" s="35" t="s">
        <v>257</v>
      </c>
      <c r="M14" s="27" t="s">
        <v>238</v>
      </c>
      <c r="N14" s="38">
        <f t="shared" ref="N14:N15" si="1">IF(M14="Asignado",15,0)</f>
        <v>15</v>
      </c>
      <c r="O14" s="27" t="s">
        <v>239</v>
      </c>
      <c r="P14" s="38">
        <f t="shared" ref="P14:P15" si="2">IF(O14="Adecuado",15,0)</f>
        <v>15</v>
      </c>
      <c r="Q14" s="27" t="s">
        <v>240</v>
      </c>
      <c r="R14" s="38">
        <f t="shared" ref="R14:R32" si="3">IF(Q14="Oportuna",15,0)</f>
        <v>15</v>
      </c>
      <c r="S14" s="27" t="s">
        <v>241</v>
      </c>
      <c r="T14" s="38">
        <f t="shared" ref="T14:T32" si="4">IF(S14="Prevenir",15,IF(S14="Detectar",10,0))</f>
        <v>15</v>
      </c>
      <c r="U14" s="27" t="s">
        <v>242</v>
      </c>
      <c r="V14" s="38">
        <f t="shared" ref="V14:V32" si="5">IF(U14="Confiable",15,0)</f>
        <v>15</v>
      </c>
      <c r="W14" s="27" t="s">
        <v>243</v>
      </c>
      <c r="X14" s="38">
        <f t="shared" ref="X14:X32" si="6">IF(W14="Se investigan y resuelven oportunamente",15,0)</f>
        <v>15</v>
      </c>
      <c r="Y14" s="27" t="s">
        <v>244</v>
      </c>
      <c r="Z14" s="38">
        <f t="shared" ref="Z14:Z32" si="7">IF(Y14="Completa",10,IF(Y14="incompleta",5,0))</f>
        <v>10</v>
      </c>
      <c r="AA14" s="28">
        <f t="shared" ref="AA14:AA15" si="8">N14+P14+R14+T14+V14+X14+Z14</f>
        <v>100</v>
      </c>
      <c r="AB14" s="29" t="str">
        <f t="shared" ref="AB14:AB32" si="9">IF(AA14&gt;=96,"Fuerte",IF(AA14&gt;=86,"Moderado",IF(AA14&gt;=0,"Débil","")))</f>
        <v>Fuerte</v>
      </c>
      <c r="AC14" s="30" t="s">
        <v>245</v>
      </c>
      <c r="AD14" s="29" t="str">
        <f t="shared" ref="AD14:AD32" si="10">IF(AC14="Siempre se ejecuta","Fuerte",IF(AC14="Algunas veces","Moderado",IF(AC14="no se ejecuta","Débil","")))</f>
        <v>Fuerte</v>
      </c>
      <c r="AE14" s="31" t="str">
        <f t="shared" ref="AE14:AE32" si="11">AB14&amp;AD14</f>
        <v>FuerteFuerte</v>
      </c>
      <c r="AF14" s="31" t="str">
        <f>IFERROR(VLOOKUP(AE14,[2]PARAMETROS!$BH$2:$BJ$10,3,FALSE),"")</f>
        <v>Fuerte</v>
      </c>
      <c r="AG14" s="31">
        <f t="shared" ref="AG14:AG32" si="12">IF(AF14="fuerte",100,IF(AF14="Moderado",50,IF(AF14="débil",0,"")))</f>
        <v>100</v>
      </c>
      <c r="AH14" s="29" t="str">
        <f>IFERROR(VLOOKUP(AE14,[2]PARAMETROS!$BH$2:$BJ$10,2,FALSE),"")</f>
        <v>No</v>
      </c>
      <c r="AI14" s="32">
        <f t="shared" ref="AI14:AI30" si="13">IFERROR(AVERAGE(AG14:AG14),0)</f>
        <v>100</v>
      </c>
      <c r="AJ14" s="29" t="str">
        <f t="shared" ref="AJ14:AJ31" si="14">IF(AI14&gt;=100,"Fuerte",IF(AI14&gt;=50,"Moderado",IF(AI14&gt;=0,"Débil","")))</f>
        <v>Fuerte</v>
      </c>
      <c r="AK14" s="30" t="s">
        <v>246</v>
      </c>
      <c r="AL14" s="30" t="s">
        <v>246</v>
      </c>
      <c r="AM14" s="30" t="str">
        <f t="shared" ref="AM14:AM31" si="15">+AJ14&amp;AK14&amp;AL14</f>
        <v>FuerteDirectamenteDirectamente</v>
      </c>
      <c r="AN14" s="33">
        <f>IFERROR(VLOOKUP(AM14,[2]PARAMETROS!$BD$1:$BG$9,2,FALSE),0)</f>
        <v>2</v>
      </c>
      <c r="AO14" s="33">
        <f>IF(E14&lt;&gt;"8. Corrupción",IFERROR(VLOOKUP(AM14,[2]PARAMETROS!$BD$1:$BG$9,3,FALSE),0),0)</f>
        <v>0</v>
      </c>
      <c r="AP14" s="39">
        <f t="shared" ref="AP14:AP15" si="16">IF(H14 ="",0,IF(H14-AN14&lt;=0,1,H14-AN14))</f>
        <v>1</v>
      </c>
      <c r="AQ14" s="39">
        <f t="shared" ref="AQ14:AQ15" si="17">IF(E14&lt;&gt;"8. Corrupción",IF(I14="",0,IF(I14-AO14=0,1,I14-AO14)),I14)</f>
        <v>4</v>
      </c>
      <c r="AR14" s="36" t="str">
        <f t="shared" ref="AR14:AR15" si="18">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Alta</v>
      </c>
      <c r="AS14" s="25" t="s">
        <v>247</v>
      </c>
      <c r="AT14" s="35" t="s">
        <v>258</v>
      </c>
      <c r="AU14" s="35" t="s">
        <v>259</v>
      </c>
      <c r="AV14" s="35" t="s">
        <v>260</v>
      </c>
      <c r="AW14" s="35" t="s">
        <v>261</v>
      </c>
      <c r="AX14" s="40">
        <v>44200</v>
      </c>
      <c r="AY14" s="40">
        <v>44561</v>
      </c>
      <c r="AZ14" s="35" t="s">
        <v>353</v>
      </c>
      <c r="BA14" s="46">
        <v>1</v>
      </c>
      <c r="BB14" s="35" t="s">
        <v>357</v>
      </c>
      <c r="BC14" s="34" t="s">
        <v>300</v>
      </c>
      <c r="BD14" s="34"/>
    </row>
    <row r="15" spans="1:56" ht="345.75" customHeight="1" x14ac:dyDescent="0.2">
      <c r="A15" s="101"/>
      <c r="B15" s="101" t="s">
        <v>250</v>
      </c>
      <c r="C15" s="104" t="s">
        <v>263</v>
      </c>
      <c r="D15" s="101" t="s">
        <v>265</v>
      </c>
      <c r="E15" s="104" t="s">
        <v>253</v>
      </c>
      <c r="F15" s="101" t="s">
        <v>266</v>
      </c>
      <c r="G15" s="101" t="s">
        <v>267</v>
      </c>
      <c r="H15" s="101">
        <v>2</v>
      </c>
      <c r="I15" s="101">
        <v>3</v>
      </c>
      <c r="J15" s="107" t="str">
        <f t="shared" si="0"/>
        <v>Moderada</v>
      </c>
      <c r="K15" s="101" t="s">
        <v>248</v>
      </c>
      <c r="L15" s="104" t="s">
        <v>268</v>
      </c>
      <c r="M15" s="27" t="s">
        <v>238</v>
      </c>
      <c r="N15" s="110">
        <f t="shared" si="1"/>
        <v>15</v>
      </c>
      <c r="O15" s="27" t="s">
        <v>239</v>
      </c>
      <c r="P15" s="110">
        <f t="shared" si="2"/>
        <v>15</v>
      </c>
      <c r="Q15" s="27" t="s">
        <v>240</v>
      </c>
      <c r="R15" s="110">
        <f t="shared" si="3"/>
        <v>15</v>
      </c>
      <c r="S15" s="27" t="s">
        <v>241</v>
      </c>
      <c r="T15" s="110">
        <f t="shared" si="4"/>
        <v>15</v>
      </c>
      <c r="U15" s="27" t="s">
        <v>242</v>
      </c>
      <c r="V15" s="110">
        <f t="shared" si="5"/>
        <v>15</v>
      </c>
      <c r="W15" s="27" t="s">
        <v>243</v>
      </c>
      <c r="X15" s="110">
        <f t="shared" si="6"/>
        <v>15</v>
      </c>
      <c r="Y15" s="27" t="s">
        <v>244</v>
      </c>
      <c r="Z15" s="110">
        <f t="shared" si="7"/>
        <v>10</v>
      </c>
      <c r="AA15" s="28">
        <f t="shared" si="8"/>
        <v>100</v>
      </c>
      <c r="AB15" s="29" t="str">
        <f t="shared" si="9"/>
        <v>Fuerte</v>
      </c>
      <c r="AC15" s="30" t="s">
        <v>245</v>
      </c>
      <c r="AD15" s="29" t="str">
        <f t="shared" si="10"/>
        <v>Fuerte</v>
      </c>
      <c r="AE15" s="119" t="str">
        <f t="shared" si="11"/>
        <v>FuerteFuerte</v>
      </c>
      <c r="AF15" s="31" t="str">
        <f>IFERROR(VLOOKUP(AE15,[2]PARAMETROS!$BH$2:$BJ$10,3,FALSE),"")</f>
        <v>Fuerte</v>
      </c>
      <c r="AG15" s="119">
        <f t="shared" si="12"/>
        <v>100</v>
      </c>
      <c r="AH15" s="29" t="str">
        <f>IFERROR(VLOOKUP(AE15,[2]PARAMETROS!$BH$2:$BJ$10,2,FALSE),"")</f>
        <v>No</v>
      </c>
      <c r="AI15" s="32">
        <f t="shared" si="13"/>
        <v>100</v>
      </c>
      <c r="AJ15" s="29" t="str">
        <f t="shared" si="14"/>
        <v>Fuerte</v>
      </c>
      <c r="AK15" s="30" t="s">
        <v>246</v>
      </c>
      <c r="AL15" s="30" t="s">
        <v>246</v>
      </c>
      <c r="AM15" s="122" t="str">
        <f t="shared" si="15"/>
        <v>FuerteDirectamenteDirectamente</v>
      </c>
      <c r="AN15" s="33">
        <f>IFERROR(VLOOKUP(AM15,[2]PARAMETROS!$BD$1:$BG$9,2,FALSE),0)</f>
        <v>2</v>
      </c>
      <c r="AO15" s="33">
        <f>IF(E15&lt;&gt;"8. Corrupción",IFERROR(VLOOKUP(AM15,[2]PARAMETROS!$BD$1:$BG$9,3,FALSE),0),0)</f>
        <v>0</v>
      </c>
      <c r="AP15" s="116">
        <f t="shared" si="16"/>
        <v>1</v>
      </c>
      <c r="AQ15" s="116">
        <f t="shared" si="17"/>
        <v>3</v>
      </c>
      <c r="AR15" s="107" t="str">
        <f t="shared" si="18"/>
        <v>Moderada</v>
      </c>
      <c r="AS15" s="104" t="s">
        <v>247</v>
      </c>
      <c r="AT15" s="101" t="s">
        <v>308</v>
      </c>
      <c r="AU15" s="101" t="s">
        <v>309</v>
      </c>
      <c r="AV15" s="101" t="s">
        <v>264</v>
      </c>
      <c r="AW15" s="101" t="s">
        <v>269</v>
      </c>
      <c r="AX15" s="113">
        <v>44200</v>
      </c>
      <c r="AY15" s="113">
        <v>44561</v>
      </c>
      <c r="AZ15" s="53" t="s">
        <v>328</v>
      </c>
      <c r="BA15" s="47">
        <v>1</v>
      </c>
      <c r="BB15" s="44" t="s">
        <v>337</v>
      </c>
      <c r="BC15" s="34" t="s">
        <v>300</v>
      </c>
      <c r="BD15" s="34"/>
    </row>
    <row r="16" spans="1:56" ht="378.6" customHeight="1" x14ac:dyDescent="0.2">
      <c r="A16" s="102"/>
      <c r="B16" s="102"/>
      <c r="C16" s="105"/>
      <c r="D16" s="102"/>
      <c r="E16" s="105"/>
      <c r="F16" s="102"/>
      <c r="G16" s="102"/>
      <c r="H16" s="102"/>
      <c r="I16" s="102"/>
      <c r="J16" s="108"/>
      <c r="K16" s="102"/>
      <c r="L16" s="105"/>
      <c r="M16" s="27"/>
      <c r="N16" s="111"/>
      <c r="O16" s="27"/>
      <c r="P16" s="111"/>
      <c r="Q16" s="27"/>
      <c r="R16" s="111"/>
      <c r="S16" s="27"/>
      <c r="T16" s="111"/>
      <c r="U16" s="27"/>
      <c r="V16" s="111"/>
      <c r="W16" s="27"/>
      <c r="X16" s="111"/>
      <c r="Y16" s="27"/>
      <c r="Z16" s="111"/>
      <c r="AA16" s="28"/>
      <c r="AB16" s="29"/>
      <c r="AC16" s="30"/>
      <c r="AD16" s="29"/>
      <c r="AE16" s="120"/>
      <c r="AF16" s="31"/>
      <c r="AG16" s="120"/>
      <c r="AH16" s="29"/>
      <c r="AI16" s="32"/>
      <c r="AJ16" s="29"/>
      <c r="AK16" s="30"/>
      <c r="AL16" s="30"/>
      <c r="AM16" s="123"/>
      <c r="AN16" s="33"/>
      <c r="AO16" s="33"/>
      <c r="AP16" s="117"/>
      <c r="AQ16" s="117"/>
      <c r="AR16" s="108"/>
      <c r="AS16" s="105"/>
      <c r="AT16" s="102"/>
      <c r="AU16" s="102"/>
      <c r="AV16" s="102"/>
      <c r="AW16" s="102"/>
      <c r="AX16" s="114"/>
      <c r="AY16" s="114"/>
      <c r="AZ16" s="35" t="s">
        <v>327</v>
      </c>
      <c r="BA16" s="48" t="s">
        <v>310</v>
      </c>
      <c r="BB16" s="35" t="s">
        <v>350</v>
      </c>
      <c r="BC16" s="34" t="s">
        <v>300</v>
      </c>
      <c r="BD16" s="35" t="s">
        <v>358</v>
      </c>
    </row>
    <row r="17" spans="1:56" ht="409.6" customHeight="1" x14ac:dyDescent="0.2">
      <c r="A17" s="102"/>
      <c r="B17" s="102"/>
      <c r="C17" s="105"/>
      <c r="D17" s="102"/>
      <c r="E17" s="105"/>
      <c r="F17" s="102"/>
      <c r="G17" s="102"/>
      <c r="H17" s="102"/>
      <c r="I17" s="102"/>
      <c r="J17" s="108"/>
      <c r="K17" s="102"/>
      <c r="L17" s="105"/>
      <c r="M17" s="27"/>
      <c r="N17" s="111"/>
      <c r="O17" s="27"/>
      <c r="P17" s="111"/>
      <c r="Q17" s="27"/>
      <c r="R17" s="111"/>
      <c r="S17" s="27"/>
      <c r="T17" s="111"/>
      <c r="U17" s="27"/>
      <c r="V17" s="111"/>
      <c r="W17" s="27"/>
      <c r="X17" s="111"/>
      <c r="Y17" s="27"/>
      <c r="Z17" s="111"/>
      <c r="AA17" s="28"/>
      <c r="AB17" s="29"/>
      <c r="AC17" s="30"/>
      <c r="AD17" s="29"/>
      <c r="AE17" s="120"/>
      <c r="AF17" s="31"/>
      <c r="AG17" s="120"/>
      <c r="AH17" s="29"/>
      <c r="AI17" s="32"/>
      <c r="AJ17" s="29"/>
      <c r="AK17" s="30"/>
      <c r="AL17" s="30"/>
      <c r="AM17" s="123"/>
      <c r="AN17" s="33"/>
      <c r="AO17" s="33"/>
      <c r="AP17" s="117"/>
      <c r="AQ17" s="117"/>
      <c r="AR17" s="108"/>
      <c r="AS17" s="105"/>
      <c r="AT17" s="102"/>
      <c r="AU17" s="102"/>
      <c r="AV17" s="102"/>
      <c r="AW17" s="102"/>
      <c r="AX17" s="114"/>
      <c r="AY17" s="114"/>
      <c r="AZ17" s="55" t="s">
        <v>338</v>
      </c>
      <c r="BA17" s="49" t="s">
        <v>311</v>
      </c>
      <c r="BB17" s="45" t="s">
        <v>339</v>
      </c>
      <c r="BC17" s="34" t="s">
        <v>300</v>
      </c>
      <c r="BD17" s="34"/>
    </row>
    <row r="18" spans="1:56" ht="345.75" customHeight="1" x14ac:dyDescent="0.2">
      <c r="A18" s="102"/>
      <c r="B18" s="102"/>
      <c r="C18" s="105"/>
      <c r="D18" s="102"/>
      <c r="E18" s="105"/>
      <c r="F18" s="102"/>
      <c r="G18" s="102"/>
      <c r="H18" s="102"/>
      <c r="I18" s="102"/>
      <c r="J18" s="108"/>
      <c r="K18" s="102"/>
      <c r="L18" s="105"/>
      <c r="M18" s="27"/>
      <c r="N18" s="111"/>
      <c r="O18" s="27"/>
      <c r="P18" s="111"/>
      <c r="Q18" s="27"/>
      <c r="R18" s="111"/>
      <c r="S18" s="27"/>
      <c r="T18" s="111"/>
      <c r="U18" s="27"/>
      <c r="V18" s="111"/>
      <c r="W18" s="27"/>
      <c r="X18" s="111"/>
      <c r="Y18" s="27"/>
      <c r="Z18" s="111"/>
      <c r="AA18" s="28"/>
      <c r="AB18" s="29"/>
      <c r="AC18" s="30"/>
      <c r="AD18" s="29"/>
      <c r="AE18" s="120"/>
      <c r="AF18" s="31"/>
      <c r="AG18" s="120"/>
      <c r="AH18" s="29"/>
      <c r="AI18" s="32"/>
      <c r="AJ18" s="29"/>
      <c r="AK18" s="30"/>
      <c r="AL18" s="30"/>
      <c r="AM18" s="123"/>
      <c r="AN18" s="33"/>
      <c r="AO18" s="33"/>
      <c r="AP18" s="117"/>
      <c r="AQ18" s="117"/>
      <c r="AR18" s="108"/>
      <c r="AS18" s="105"/>
      <c r="AT18" s="102"/>
      <c r="AU18" s="102"/>
      <c r="AV18" s="102"/>
      <c r="AW18" s="102"/>
      <c r="AX18" s="114"/>
      <c r="AY18" s="114"/>
      <c r="AZ18" s="35" t="s">
        <v>340</v>
      </c>
      <c r="BA18" s="47">
        <v>1</v>
      </c>
      <c r="BB18" s="45" t="s">
        <v>330</v>
      </c>
      <c r="BC18" s="34" t="s">
        <v>300</v>
      </c>
      <c r="BD18" s="34"/>
    </row>
    <row r="19" spans="1:56" ht="345.75" customHeight="1" x14ac:dyDescent="0.2">
      <c r="A19" s="102"/>
      <c r="B19" s="102"/>
      <c r="C19" s="105"/>
      <c r="D19" s="102"/>
      <c r="E19" s="105"/>
      <c r="F19" s="102"/>
      <c r="G19" s="102"/>
      <c r="H19" s="102"/>
      <c r="I19" s="102"/>
      <c r="J19" s="108"/>
      <c r="K19" s="102"/>
      <c r="L19" s="105"/>
      <c r="M19" s="27"/>
      <c r="N19" s="111"/>
      <c r="O19" s="27"/>
      <c r="P19" s="111"/>
      <c r="Q19" s="27"/>
      <c r="R19" s="111"/>
      <c r="S19" s="27"/>
      <c r="T19" s="111"/>
      <c r="U19" s="27"/>
      <c r="V19" s="111"/>
      <c r="W19" s="27"/>
      <c r="X19" s="111"/>
      <c r="Y19" s="27"/>
      <c r="Z19" s="111"/>
      <c r="AA19" s="28"/>
      <c r="AB19" s="29"/>
      <c r="AC19" s="30"/>
      <c r="AD19" s="29"/>
      <c r="AE19" s="120"/>
      <c r="AF19" s="31"/>
      <c r="AG19" s="120"/>
      <c r="AH19" s="29"/>
      <c r="AI19" s="32"/>
      <c r="AJ19" s="29"/>
      <c r="AK19" s="30"/>
      <c r="AL19" s="30"/>
      <c r="AM19" s="123"/>
      <c r="AN19" s="33"/>
      <c r="AO19" s="33"/>
      <c r="AP19" s="117"/>
      <c r="AQ19" s="117"/>
      <c r="AR19" s="108"/>
      <c r="AS19" s="105"/>
      <c r="AT19" s="102"/>
      <c r="AU19" s="102"/>
      <c r="AV19" s="102"/>
      <c r="AW19" s="102"/>
      <c r="AX19" s="114"/>
      <c r="AY19" s="114"/>
      <c r="AZ19" s="54" t="s">
        <v>326</v>
      </c>
      <c r="BA19" s="49" t="s">
        <v>312</v>
      </c>
      <c r="BB19" s="56" t="s">
        <v>351</v>
      </c>
      <c r="BC19" s="34" t="s">
        <v>300</v>
      </c>
      <c r="BD19" s="35" t="s">
        <v>359</v>
      </c>
    </row>
    <row r="20" spans="1:56" ht="386.45" customHeight="1" x14ac:dyDescent="0.2">
      <c r="A20" s="102"/>
      <c r="B20" s="102"/>
      <c r="C20" s="105"/>
      <c r="D20" s="102"/>
      <c r="E20" s="105"/>
      <c r="F20" s="102"/>
      <c r="G20" s="102"/>
      <c r="H20" s="102"/>
      <c r="I20" s="102"/>
      <c r="J20" s="108"/>
      <c r="K20" s="102"/>
      <c r="L20" s="105"/>
      <c r="M20" s="27"/>
      <c r="N20" s="111"/>
      <c r="O20" s="27"/>
      <c r="P20" s="111"/>
      <c r="Q20" s="27"/>
      <c r="R20" s="111"/>
      <c r="S20" s="27"/>
      <c r="T20" s="111"/>
      <c r="U20" s="27"/>
      <c r="V20" s="111"/>
      <c r="W20" s="27"/>
      <c r="X20" s="111"/>
      <c r="Y20" s="27"/>
      <c r="Z20" s="111"/>
      <c r="AA20" s="28"/>
      <c r="AB20" s="29"/>
      <c r="AC20" s="30"/>
      <c r="AD20" s="29"/>
      <c r="AE20" s="120"/>
      <c r="AF20" s="31"/>
      <c r="AG20" s="120"/>
      <c r="AH20" s="29"/>
      <c r="AI20" s="32"/>
      <c r="AJ20" s="29"/>
      <c r="AK20" s="30"/>
      <c r="AL20" s="30"/>
      <c r="AM20" s="123"/>
      <c r="AN20" s="33"/>
      <c r="AO20" s="33"/>
      <c r="AP20" s="117"/>
      <c r="AQ20" s="117"/>
      <c r="AR20" s="108"/>
      <c r="AS20" s="105"/>
      <c r="AT20" s="102"/>
      <c r="AU20" s="102"/>
      <c r="AV20" s="102"/>
      <c r="AW20" s="102"/>
      <c r="AX20" s="114"/>
      <c r="AY20" s="114"/>
      <c r="AZ20" s="54" t="s">
        <v>325</v>
      </c>
      <c r="BA20" s="49" t="s">
        <v>313</v>
      </c>
      <c r="BB20" s="45" t="s">
        <v>349</v>
      </c>
      <c r="BC20" s="34" t="s">
        <v>300</v>
      </c>
      <c r="BD20" s="35" t="s">
        <v>348</v>
      </c>
    </row>
    <row r="21" spans="1:56" ht="309" customHeight="1" x14ac:dyDescent="0.2">
      <c r="A21" s="102"/>
      <c r="B21" s="102"/>
      <c r="C21" s="105"/>
      <c r="D21" s="102"/>
      <c r="E21" s="105"/>
      <c r="F21" s="102"/>
      <c r="G21" s="102"/>
      <c r="H21" s="102"/>
      <c r="I21" s="102"/>
      <c r="J21" s="108"/>
      <c r="K21" s="102"/>
      <c r="L21" s="105"/>
      <c r="M21" s="27"/>
      <c r="N21" s="111"/>
      <c r="O21" s="27"/>
      <c r="P21" s="111"/>
      <c r="Q21" s="27"/>
      <c r="R21" s="111"/>
      <c r="S21" s="27"/>
      <c r="T21" s="111"/>
      <c r="U21" s="27"/>
      <c r="V21" s="111"/>
      <c r="W21" s="27"/>
      <c r="X21" s="111"/>
      <c r="Y21" s="27"/>
      <c r="Z21" s="111"/>
      <c r="AA21" s="28"/>
      <c r="AB21" s="29"/>
      <c r="AC21" s="30"/>
      <c r="AD21" s="29"/>
      <c r="AE21" s="120"/>
      <c r="AF21" s="31"/>
      <c r="AG21" s="120"/>
      <c r="AH21" s="29"/>
      <c r="AI21" s="32"/>
      <c r="AJ21" s="29"/>
      <c r="AK21" s="30"/>
      <c r="AL21" s="30"/>
      <c r="AM21" s="123"/>
      <c r="AN21" s="33"/>
      <c r="AO21" s="33"/>
      <c r="AP21" s="117"/>
      <c r="AQ21" s="117"/>
      <c r="AR21" s="108"/>
      <c r="AS21" s="105"/>
      <c r="AT21" s="102"/>
      <c r="AU21" s="102"/>
      <c r="AV21" s="102"/>
      <c r="AW21" s="102"/>
      <c r="AX21" s="114"/>
      <c r="AY21" s="114"/>
      <c r="AZ21" s="43" t="s">
        <v>324</v>
      </c>
      <c r="BA21" s="49" t="s">
        <v>313</v>
      </c>
      <c r="BB21" s="56" t="s">
        <v>334</v>
      </c>
      <c r="BC21" s="34" t="s">
        <v>300</v>
      </c>
      <c r="BD21" s="35" t="s">
        <v>341</v>
      </c>
    </row>
    <row r="22" spans="1:56" ht="409.5" customHeight="1" x14ac:dyDescent="0.2">
      <c r="A22" s="102"/>
      <c r="B22" s="102"/>
      <c r="C22" s="105"/>
      <c r="D22" s="102"/>
      <c r="E22" s="105"/>
      <c r="F22" s="102"/>
      <c r="G22" s="102"/>
      <c r="H22" s="102"/>
      <c r="I22" s="102"/>
      <c r="J22" s="108"/>
      <c r="K22" s="102"/>
      <c r="L22" s="105"/>
      <c r="M22" s="27"/>
      <c r="N22" s="111"/>
      <c r="O22" s="27"/>
      <c r="P22" s="111"/>
      <c r="Q22" s="27"/>
      <c r="R22" s="111"/>
      <c r="S22" s="27"/>
      <c r="T22" s="111"/>
      <c r="U22" s="27"/>
      <c r="V22" s="111"/>
      <c r="W22" s="27"/>
      <c r="X22" s="111"/>
      <c r="Y22" s="27"/>
      <c r="Z22" s="111"/>
      <c r="AA22" s="28"/>
      <c r="AB22" s="29"/>
      <c r="AC22" s="30"/>
      <c r="AD22" s="29"/>
      <c r="AE22" s="120"/>
      <c r="AF22" s="31"/>
      <c r="AG22" s="120"/>
      <c r="AH22" s="29"/>
      <c r="AI22" s="32"/>
      <c r="AJ22" s="29"/>
      <c r="AK22" s="30"/>
      <c r="AL22" s="30"/>
      <c r="AM22" s="123"/>
      <c r="AN22" s="33"/>
      <c r="AO22" s="33"/>
      <c r="AP22" s="117"/>
      <c r="AQ22" s="117"/>
      <c r="AR22" s="108"/>
      <c r="AS22" s="105"/>
      <c r="AT22" s="102"/>
      <c r="AU22" s="102"/>
      <c r="AV22" s="102"/>
      <c r="AW22" s="102"/>
      <c r="AX22" s="114"/>
      <c r="AY22" s="114"/>
      <c r="AZ22" s="35" t="s">
        <v>342</v>
      </c>
      <c r="BA22" s="51">
        <v>1</v>
      </c>
      <c r="BB22" s="45" t="s">
        <v>343</v>
      </c>
      <c r="BC22" s="34" t="s">
        <v>300</v>
      </c>
      <c r="BD22" s="35" t="s">
        <v>360</v>
      </c>
    </row>
    <row r="23" spans="1:56" ht="345.75" customHeight="1" x14ac:dyDescent="0.2">
      <c r="A23" s="102"/>
      <c r="B23" s="102"/>
      <c r="C23" s="105"/>
      <c r="D23" s="102"/>
      <c r="E23" s="105"/>
      <c r="F23" s="102"/>
      <c r="G23" s="102"/>
      <c r="H23" s="102"/>
      <c r="I23" s="102"/>
      <c r="J23" s="108"/>
      <c r="K23" s="102"/>
      <c r="L23" s="105"/>
      <c r="M23" s="27"/>
      <c r="N23" s="111"/>
      <c r="O23" s="27"/>
      <c r="P23" s="111"/>
      <c r="Q23" s="27"/>
      <c r="R23" s="111"/>
      <c r="S23" s="27"/>
      <c r="T23" s="111"/>
      <c r="U23" s="27"/>
      <c r="V23" s="111"/>
      <c r="W23" s="27"/>
      <c r="X23" s="111"/>
      <c r="Y23" s="27"/>
      <c r="Z23" s="111"/>
      <c r="AA23" s="28"/>
      <c r="AB23" s="29"/>
      <c r="AC23" s="30"/>
      <c r="AD23" s="29"/>
      <c r="AE23" s="120"/>
      <c r="AF23" s="31"/>
      <c r="AG23" s="120"/>
      <c r="AH23" s="29"/>
      <c r="AI23" s="32"/>
      <c r="AJ23" s="29"/>
      <c r="AK23" s="30"/>
      <c r="AL23" s="30"/>
      <c r="AM23" s="123"/>
      <c r="AN23" s="33"/>
      <c r="AO23" s="33"/>
      <c r="AP23" s="117"/>
      <c r="AQ23" s="117"/>
      <c r="AR23" s="108"/>
      <c r="AS23" s="105"/>
      <c r="AT23" s="102"/>
      <c r="AU23" s="102"/>
      <c r="AV23" s="102"/>
      <c r="AW23" s="102"/>
      <c r="AX23" s="114"/>
      <c r="AY23" s="114"/>
      <c r="AZ23" s="35" t="s">
        <v>323</v>
      </c>
      <c r="BA23" s="50" t="s">
        <v>314</v>
      </c>
      <c r="BB23" s="45" t="s">
        <v>331</v>
      </c>
      <c r="BC23" s="34" t="s">
        <v>300</v>
      </c>
      <c r="BD23" s="34"/>
    </row>
    <row r="24" spans="1:56" ht="345.75" customHeight="1" x14ac:dyDescent="0.2">
      <c r="A24" s="102"/>
      <c r="B24" s="102"/>
      <c r="C24" s="105"/>
      <c r="D24" s="102"/>
      <c r="E24" s="105"/>
      <c r="F24" s="102"/>
      <c r="G24" s="102"/>
      <c r="H24" s="102"/>
      <c r="I24" s="102"/>
      <c r="J24" s="108"/>
      <c r="K24" s="102"/>
      <c r="L24" s="105"/>
      <c r="M24" s="27"/>
      <c r="N24" s="111"/>
      <c r="O24" s="27"/>
      <c r="P24" s="111"/>
      <c r="Q24" s="27"/>
      <c r="R24" s="111"/>
      <c r="S24" s="27"/>
      <c r="T24" s="111"/>
      <c r="U24" s="27"/>
      <c r="V24" s="111"/>
      <c r="W24" s="27"/>
      <c r="X24" s="111"/>
      <c r="Y24" s="27"/>
      <c r="Z24" s="111"/>
      <c r="AA24" s="28"/>
      <c r="AB24" s="29"/>
      <c r="AC24" s="30"/>
      <c r="AD24" s="29"/>
      <c r="AE24" s="120"/>
      <c r="AF24" s="31"/>
      <c r="AG24" s="120"/>
      <c r="AH24" s="29"/>
      <c r="AI24" s="32"/>
      <c r="AJ24" s="29"/>
      <c r="AK24" s="30"/>
      <c r="AL24" s="30"/>
      <c r="AM24" s="123"/>
      <c r="AN24" s="33"/>
      <c r="AO24" s="33"/>
      <c r="AP24" s="117"/>
      <c r="AQ24" s="117"/>
      <c r="AR24" s="108"/>
      <c r="AS24" s="105"/>
      <c r="AT24" s="102"/>
      <c r="AU24" s="102"/>
      <c r="AV24" s="102"/>
      <c r="AW24" s="102"/>
      <c r="AX24" s="114"/>
      <c r="AY24" s="114"/>
      <c r="AZ24" s="35" t="s">
        <v>344</v>
      </c>
      <c r="BA24" s="47">
        <v>1</v>
      </c>
      <c r="BB24" s="45" t="s">
        <v>332</v>
      </c>
      <c r="BC24" s="34" t="s">
        <v>300</v>
      </c>
      <c r="BD24" s="34"/>
    </row>
    <row r="25" spans="1:56" ht="345.75" customHeight="1" x14ac:dyDescent="0.2">
      <c r="A25" s="102"/>
      <c r="B25" s="102"/>
      <c r="C25" s="105"/>
      <c r="D25" s="102"/>
      <c r="E25" s="105"/>
      <c r="F25" s="102"/>
      <c r="G25" s="102"/>
      <c r="H25" s="102"/>
      <c r="I25" s="102"/>
      <c r="J25" s="108"/>
      <c r="K25" s="102"/>
      <c r="L25" s="105"/>
      <c r="M25" s="27"/>
      <c r="N25" s="111"/>
      <c r="O25" s="27"/>
      <c r="P25" s="111"/>
      <c r="Q25" s="27"/>
      <c r="R25" s="111"/>
      <c r="S25" s="27"/>
      <c r="T25" s="111"/>
      <c r="U25" s="27"/>
      <c r="V25" s="111"/>
      <c r="W25" s="27"/>
      <c r="X25" s="111"/>
      <c r="Y25" s="27"/>
      <c r="Z25" s="111"/>
      <c r="AA25" s="28"/>
      <c r="AB25" s="29"/>
      <c r="AC25" s="30"/>
      <c r="AD25" s="29"/>
      <c r="AE25" s="120"/>
      <c r="AF25" s="31"/>
      <c r="AG25" s="120"/>
      <c r="AH25" s="29"/>
      <c r="AI25" s="32"/>
      <c r="AJ25" s="29"/>
      <c r="AK25" s="30"/>
      <c r="AL25" s="30"/>
      <c r="AM25" s="123"/>
      <c r="AN25" s="33"/>
      <c r="AO25" s="33"/>
      <c r="AP25" s="117"/>
      <c r="AQ25" s="117"/>
      <c r="AR25" s="108"/>
      <c r="AS25" s="105"/>
      <c r="AT25" s="102"/>
      <c r="AU25" s="102"/>
      <c r="AV25" s="102"/>
      <c r="AW25" s="102"/>
      <c r="AX25" s="114"/>
      <c r="AY25" s="114"/>
      <c r="AZ25" s="35" t="s">
        <v>322</v>
      </c>
      <c r="BA25" s="52" t="s">
        <v>315</v>
      </c>
      <c r="BB25" s="45" t="s">
        <v>352</v>
      </c>
      <c r="BC25" s="34" t="s">
        <v>300</v>
      </c>
      <c r="BD25" s="35" t="s">
        <v>361</v>
      </c>
    </row>
    <row r="26" spans="1:56" ht="74.45" customHeight="1" x14ac:dyDescent="0.2">
      <c r="A26" s="102"/>
      <c r="B26" s="102"/>
      <c r="C26" s="105"/>
      <c r="D26" s="102"/>
      <c r="E26" s="105"/>
      <c r="F26" s="102"/>
      <c r="G26" s="102"/>
      <c r="H26" s="102"/>
      <c r="I26" s="102"/>
      <c r="J26" s="108"/>
      <c r="K26" s="102"/>
      <c r="L26" s="105"/>
      <c r="M26" s="27"/>
      <c r="N26" s="111"/>
      <c r="O26" s="27"/>
      <c r="P26" s="111"/>
      <c r="Q26" s="27"/>
      <c r="R26" s="111"/>
      <c r="S26" s="27"/>
      <c r="T26" s="111"/>
      <c r="U26" s="27"/>
      <c r="V26" s="111"/>
      <c r="W26" s="27"/>
      <c r="X26" s="111"/>
      <c r="Y26" s="27"/>
      <c r="Z26" s="111"/>
      <c r="AA26" s="28"/>
      <c r="AB26" s="29"/>
      <c r="AC26" s="30"/>
      <c r="AD26" s="29"/>
      <c r="AE26" s="120"/>
      <c r="AF26" s="31"/>
      <c r="AG26" s="120"/>
      <c r="AH26" s="29"/>
      <c r="AI26" s="32"/>
      <c r="AJ26" s="29"/>
      <c r="AK26" s="30"/>
      <c r="AL26" s="30"/>
      <c r="AM26" s="123"/>
      <c r="AN26" s="33"/>
      <c r="AO26" s="33"/>
      <c r="AP26" s="117"/>
      <c r="AQ26" s="117"/>
      <c r="AR26" s="108"/>
      <c r="AS26" s="105"/>
      <c r="AT26" s="102"/>
      <c r="AU26" s="102"/>
      <c r="AV26" s="102"/>
      <c r="AW26" s="102"/>
      <c r="AX26" s="114"/>
      <c r="AY26" s="114"/>
      <c r="AZ26" s="35" t="s">
        <v>319</v>
      </c>
      <c r="BA26" s="47">
        <v>1</v>
      </c>
      <c r="BB26" s="45" t="s">
        <v>333</v>
      </c>
      <c r="BC26" s="34" t="s">
        <v>300</v>
      </c>
      <c r="BD26" s="34"/>
    </row>
    <row r="27" spans="1:56" ht="409.6" customHeight="1" x14ac:dyDescent="0.2">
      <c r="A27" s="102"/>
      <c r="B27" s="102"/>
      <c r="C27" s="105"/>
      <c r="D27" s="102"/>
      <c r="E27" s="105"/>
      <c r="F27" s="102"/>
      <c r="G27" s="102"/>
      <c r="H27" s="102"/>
      <c r="I27" s="102"/>
      <c r="J27" s="108"/>
      <c r="K27" s="102"/>
      <c r="L27" s="105"/>
      <c r="M27" s="27"/>
      <c r="N27" s="111"/>
      <c r="O27" s="27"/>
      <c r="P27" s="111"/>
      <c r="Q27" s="27"/>
      <c r="R27" s="111"/>
      <c r="S27" s="27"/>
      <c r="T27" s="111"/>
      <c r="U27" s="27"/>
      <c r="V27" s="111"/>
      <c r="W27" s="27"/>
      <c r="X27" s="111"/>
      <c r="Y27" s="27"/>
      <c r="Z27" s="111"/>
      <c r="AA27" s="28"/>
      <c r="AB27" s="29"/>
      <c r="AC27" s="30"/>
      <c r="AD27" s="29"/>
      <c r="AE27" s="120"/>
      <c r="AF27" s="31"/>
      <c r="AG27" s="120"/>
      <c r="AH27" s="29"/>
      <c r="AI27" s="32"/>
      <c r="AJ27" s="29"/>
      <c r="AK27" s="30"/>
      <c r="AL27" s="30"/>
      <c r="AM27" s="123"/>
      <c r="AN27" s="33"/>
      <c r="AO27" s="33"/>
      <c r="AP27" s="117"/>
      <c r="AQ27" s="117"/>
      <c r="AR27" s="108"/>
      <c r="AS27" s="105"/>
      <c r="AT27" s="102"/>
      <c r="AU27" s="102"/>
      <c r="AV27" s="102"/>
      <c r="AW27" s="102"/>
      <c r="AX27" s="114"/>
      <c r="AY27" s="114"/>
      <c r="AZ27" s="35" t="s">
        <v>320</v>
      </c>
      <c r="BA27" s="49" t="s">
        <v>316</v>
      </c>
      <c r="BB27" s="45" t="s">
        <v>345</v>
      </c>
      <c r="BC27" s="34" t="s">
        <v>300</v>
      </c>
      <c r="BD27" s="35" t="s">
        <v>346</v>
      </c>
    </row>
    <row r="28" spans="1:56" ht="345.75" customHeight="1" x14ac:dyDescent="0.2">
      <c r="A28" s="102"/>
      <c r="B28" s="102"/>
      <c r="C28" s="105"/>
      <c r="D28" s="102"/>
      <c r="E28" s="105"/>
      <c r="F28" s="102"/>
      <c r="G28" s="102"/>
      <c r="H28" s="102"/>
      <c r="I28" s="102"/>
      <c r="J28" s="108"/>
      <c r="K28" s="102"/>
      <c r="L28" s="105"/>
      <c r="M28" s="27"/>
      <c r="N28" s="111"/>
      <c r="O28" s="27"/>
      <c r="P28" s="111"/>
      <c r="Q28" s="27"/>
      <c r="R28" s="111"/>
      <c r="S28" s="27"/>
      <c r="T28" s="111"/>
      <c r="U28" s="27"/>
      <c r="V28" s="111"/>
      <c r="W28" s="27"/>
      <c r="X28" s="111"/>
      <c r="Y28" s="27"/>
      <c r="Z28" s="111"/>
      <c r="AA28" s="28"/>
      <c r="AB28" s="29"/>
      <c r="AC28" s="30"/>
      <c r="AD28" s="29"/>
      <c r="AE28" s="120"/>
      <c r="AF28" s="31"/>
      <c r="AG28" s="120"/>
      <c r="AH28" s="29"/>
      <c r="AI28" s="32"/>
      <c r="AJ28" s="29"/>
      <c r="AK28" s="30"/>
      <c r="AL28" s="30"/>
      <c r="AM28" s="123"/>
      <c r="AN28" s="33"/>
      <c r="AO28" s="33"/>
      <c r="AP28" s="117"/>
      <c r="AQ28" s="117"/>
      <c r="AR28" s="108"/>
      <c r="AS28" s="105"/>
      <c r="AT28" s="102"/>
      <c r="AU28" s="102"/>
      <c r="AV28" s="102"/>
      <c r="AW28" s="102"/>
      <c r="AX28" s="114"/>
      <c r="AY28" s="114"/>
      <c r="AZ28" s="35" t="s">
        <v>321</v>
      </c>
      <c r="BA28" s="49" t="s">
        <v>317</v>
      </c>
      <c r="BB28" s="35" t="s">
        <v>329</v>
      </c>
      <c r="BC28" s="34" t="s">
        <v>300</v>
      </c>
      <c r="BD28" s="34"/>
    </row>
    <row r="29" spans="1:56" ht="345.75" customHeight="1" x14ac:dyDescent="0.2">
      <c r="A29" s="103"/>
      <c r="B29" s="103"/>
      <c r="C29" s="106"/>
      <c r="D29" s="103"/>
      <c r="E29" s="106"/>
      <c r="F29" s="103"/>
      <c r="G29" s="103"/>
      <c r="H29" s="103"/>
      <c r="I29" s="103"/>
      <c r="J29" s="109"/>
      <c r="K29" s="103"/>
      <c r="L29" s="106"/>
      <c r="M29" s="27"/>
      <c r="N29" s="112"/>
      <c r="O29" s="27"/>
      <c r="P29" s="112"/>
      <c r="Q29" s="27"/>
      <c r="R29" s="112"/>
      <c r="S29" s="27"/>
      <c r="T29" s="112"/>
      <c r="U29" s="27"/>
      <c r="V29" s="112"/>
      <c r="W29" s="27"/>
      <c r="X29" s="112"/>
      <c r="Y29" s="27"/>
      <c r="Z29" s="112"/>
      <c r="AA29" s="28"/>
      <c r="AB29" s="29"/>
      <c r="AC29" s="30"/>
      <c r="AD29" s="29"/>
      <c r="AE29" s="121"/>
      <c r="AF29" s="31"/>
      <c r="AG29" s="121"/>
      <c r="AH29" s="29"/>
      <c r="AI29" s="32"/>
      <c r="AJ29" s="29"/>
      <c r="AK29" s="30"/>
      <c r="AL29" s="30"/>
      <c r="AM29" s="124"/>
      <c r="AN29" s="33"/>
      <c r="AO29" s="33"/>
      <c r="AP29" s="118"/>
      <c r="AQ29" s="118"/>
      <c r="AR29" s="109"/>
      <c r="AS29" s="106"/>
      <c r="AT29" s="103"/>
      <c r="AU29" s="103"/>
      <c r="AV29" s="103"/>
      <c r="AW29" s="103"/>
      <c r="AX29" s="115"/>
      <c r="AY29" s="115"/>
      <c r="AZ29" s="35" t="s">
        <v>347</v>
      </c>
      <c r="BA29" s="49" t="s">
        <v>318</v>
      </c>
      <c r="BB29" s="57" t="s">
        <v>335</v>
      </c>
      <c r="BC29" s="34" t="s">
        <v>300</v>
      </c>
      <c r="BD29" s="35" t="s">
        <v>336</v>
      </c>
    </row>
    <row r="30" spans="1:56" ht="133.5" customHeight="1" x14ac:dyDescent="0.2">
      <c r="A30" s="34"/>
      <c r="B30" s="34" t="s">
        <v>250</v>
      </c>
      <c r="C30" s="25" t="s">
        <v>270</v>
      </c>
      <c r="D30" s="35" t="s">
        <v>272</v>
      </c>
      <c r="E30" s="34" t="s">
        <v>253</v>
      </c>
      <c r="F30" s="26" t="s">
        <v>273</v>
      </c>
      <c r="G30" s="35" t="s">
        <v>274</v>
      </c>
      <c r="H30" s="34">
        <v>2</v>
      </c>
      <c r="I30" s="34">
        <v>4</v>
      </c>
      <c r="J30" s="36" t="str">
        <f>IF(E30="8. Corrupción",IF(OR(AND(H30=1,I30=5),AND(H30=2,I30=5),AND(H30=3,I30=4),(H30+I30&gt;=8)),"Extrema",IF(OR(AND(H30=1,I30=4),AND(H30=2,I30=4),AND(H30=4,I30=3),AND(H30=3,I30=3)),"Alta",IF(OR(AND(H30=1,I30=3),AND(H30=2,I30=3)),"Moderada","No aplica para Corrupción"))),IF(H30+I30=0,"",IF(OR(AND(H30=3,I30=4),(AND(H30=2,I30=5)),(AND(H30=1,I30=5))),"Extrema",IF(OR(AND(H30=3,I30=1),(AND(H30=2,I30=2))),"Baja",IF(OR(AND(H30=4,I30=1),AND(H30=3,I30=2),AND(H30=2,I30=3),AND(H30=1,I30=3)),"Moderada",IF(H30+I30&gt;=8,"Extrema",IF(H30+I30&lt;4,"Baja",IF(H30+I30&gt;=6,"Alta","Alta"))))))))</f>
        <v>Alta</v>
      </c>
      <c r="K30" s="37" t="s">
        <v>237</v>
      </c>
      <c r="L30" s="26" t="s">
        <v>275</v>
      </c>
      <c r="M30" s="27" t="s">
        <v>238</v>
      </c>
      <c r="N30" s="41"/>
      <c r="O30" s="27" t="s">
        <v>239</v>
      </c>
      <c r="P30" s="38">
        <f t="shared" ref="P30:P32" si="19">IF(O30="Adecuado",15,0)</f>
        <v>15</v>
      </c>
      <c r="Q30" s="27" t="s">
        <v>240</v>
      </c>
      <c r="R30" s="38">
        <f t="shared" si="3"/>
        <v>15</v>
      </c>
      <c r="S30" s="27" t="s">
        <v>241</v>
      </c>
      <c r="T30" s="38">
        <f t="shared" si="4"/>
        <v>15</v>
      </c>
      <c r="U30" s="27" t="s">
        <v>242</v>
      </c>
      <c r="V30" s="38">
        <f t="shared" si="5"/>
        <v>15</v>
      </c>
      <c r="W30" s="27" t="s">
        <v>243</v>
      </c>
      <c r="X30" s="38">
        <f t="shared" si="6"/>
        <v>15</v>
      </c>
      <c r="Y30" s="27" t="s">
        <v>244</v>
      </c>
      <c r="Z30" s="38">
        <f t="shared" si="7"/>
        <v>10</v>
      </c>
      <c r="AA30" s="28">
        <f t="shared" ref="AA30:AA32" si="20">N30+P30+R30+T30+V30+X30+Z30</f>
        <v>85</v>
      </c>
      <c r="AB30" s="29" t="str">
        <f t="shared" si="9"/>
        <v>Débil</v>
      </c>
      <c r="AC30" s="30" t="s">
        <v>245</v>
      </c>
      <c r="AD30" s="29" t="str">
        <f t="shared" si="10"/>
        <v>Fuerte</v>
      </c>
      <c r="AE30" s="29" t="str">
        <f t="shared" si="11"/>
        <v>DébilFuerte</v>
      </c>
      <c r="AF30" s="29" t="str">
        <f>IFERROR(VLOOKUP(AE30,[2]PARAMETROS!$BH$2:$BJ$10,3,FALSE),"")</f>
        <v>Débil</v>
      </c>
      <c r="AG30" s="29">
        <f t="shared" si="12"/>
        <v>0</v>
      </c>
      <c r="AH30" s="29" t="str">
        <f>IFERROR(VLOOKUP(AE30,[2]PARAMETROS!$BH$2:$BJ$10,2,FALSE),"")</f>
        <v>Sí</v>
      </c>
      <c r="AI30" s="32">
        <f t="shared" si="13"/>
        <v>0</v>
      </c>
      <c r="AJ30" s="29" t="str">
        <f t="shared" si="14"/>
        <v>Débil</v>
      </c>
      <c r="AK30" s="30" t="s">
        <v>246</v>
      </c>
      <c r="AL30" s="30" t="s">
        <v>246</v>
      </c>
      <c r="AM30" s="30" t="str">
        <f t="shared" si="15"/>
        <v>DébilDirectamenteDirectamente</v>
      </c>
      <c r="AN30" s="33">
        <f>IFERROR(VLOOKUP(AM30,[3]PARAMETROS!$BD$1:$BG$9,2,FALSE),0)</f>
        <v>0</v>
      </c>
      <c r="AO30" s="33">
        <f>IF(E30&lt;&gt;"8. Corrupción",IFERROR(VLOOKUP(AM30,[2]PARAMETROS!$BD$1:$BG$9,3,FALSE),0),0)</f>
        <v>0</v>
      </c>
      <c r="AP30" s="39">
        <f>IF(H30 ="",0,IF(H30-AN30&lt;=0,1,H30-AN30))</f>
        <v>2</v>
      </c>
      <c r="AQ30" s="39">
        <f>IF(E30&lt;&gt;"8. Corrupción",IF(I30="",0,IF(I30-AO30=0,1,I30-AO30)),I30)</f>
        <v>4</v>
      </c>
      <c r="AR30" s="36" t="str">
        <f>IF(E30="8. Corrupción",IF(OR(AND(AP30=1,AQ30=5),AND(AP30=2,AQ30=5),AND(AP30=3,AQ30=4),(AP30+AQ30&gt;=8)),"Extrema",IF(OR(AND(AP30=1,AQ30=4),AND(AP30=2,AQ30=4),AND(AP30=4,AQ30=3),AND(AP30=3,AQ30=3)),"Alta",IF(OR(AND(AP30=1,AQ30=3),AND(AP30=2,AQ30=3)),"Moderada","No aplica para Corrupción"))),IF(AP30+AQ30=0,"",IF(OR(AND(AP30=3,AQ30=4),(AND(AP30=2,AQ30=5)),(AND(AP30=1,AQ30=5))),"Extrema",IF(OR(AND(AP30=3,AQ30=1),(AND(AP30=2,AQ30=2))),"Baja",IF(OR(AND(AP30=4,AQ30=1),AND(AP30=3,AQ30=2),AND(AP30=2,AQ30=3),AND(AP30=1,AQ30=3)),"Moderada",IF(AP30+AQ30&gt;=8,"Extrema",IF(AP30+AQ30&lt;4,"Baja",IF(AP30+AQ30&gt;=6,"Alta","Alta"))))))))</f>
        <v>Alta</v>
      </c>
      <c r="AS30" s="25" t="s">
        <v>247</v>
      </c>
      <c r="AT30" s="26" t="s">
        <v>276</v>
      </c>
      <c r="AU30" s="26" t="s">
        <v>277</v>
      </c>
      <c r="AV30" s="26" t="s">
        <v>271</v>
      </c>
      <c r="AW30" s="26" t="s">
        <v>278</v>
      </c>
      <c r="AX30" s="40">
        <v>44200</v>
      </c>
      <c r="AY30" s="40">
        <v>44561</v>
      </c>
      <c r="AZ30" s="35" t="s">
        <v>304</v>
      </c>
      <c r="BA30" s="46">
        <v>1</v>
      </c>
      <c r="BB30" s="37" t="s">
        <v>354</v>
      </c>
      <c r="BC30" s="34" t="s">
        <v>300</v>
      </c>
      <c r="BD30" s="34"/>
    </row>
    <row r="31" spans="1:56" ht="309" customHeight="1" x14ac:dyDescent="0.2">
      <c r="A31" s="34" t="s">
        <v>262</v>
      </c>
      <c r="B31" s="34" t="s">
        <v>250</v>
      </c>
      <c r="C31" s="25" t="s">
        <v>279</v>
      </c>
      <c r="D31" s="43" t="s">
        <v>281</v>
      </c>
      <c r="E31" s="34" t="s">
        <v>253</v>
      </c>
      <c r="F31" s="35" t="s">
        <v>282</v>
      </c>
      <c r="G31" s="35" t="s">
        <v>283</v>
      </c>
      <c r="H31" s="34">
        <v>1</v>
      </c>
      <c r="I31" s="34">
        <v>4</v>
      </c>
      <c r="J31" s="36" t="str">
        <f>IF(E31="8. Corrupción",IF(OR(AND(H31=1,I31=5),AND(H31=2,I31=5),AND(H31=3,I31=4),(H31+I31&gt;=8)),"Extrema",IF(OR(AND(H31=1,I31=4),AND(H31=2,I31=4),AND(H31=4,I31=3),AND(H31=3,I31=3)),"Alta",IF(OR(AND(H31=1,I31=3),AND(H31=2,I31=3)),"Moderada","No aplica para Corrupción"))),IF(H31+I31=0,"",IF(OR(AND(H31=3,I31=4),(AND(H31=2,I31=5)),(AND(H31=1,I31=5))),"Extrema",IF(OR(AND(H31=3,I31=1),(AND(H31=2,I31=2))),"Baja",IF(OR(AND(H31=4,I31=1),AND(H31=3,I31=2),AND(H31=2,I31=3),AND(H31=1,I31=3)),"Moderada",IF(H31+I31&gt;=8,"Extrema",IF(H31+I31&lt;4,"Baja",IF(H31+I31&gt;=6,"Alta","Alta"))))))))</f>
        <v>Alta</v>
      </c>
      <c r="K31" s="37" t="s">
        <v>248</v>
      </c>
      <c r="L31" s="26" t="s">
        <v>284</v>
      </c>
      <c r="M31" s="27" t="s">
        <v>238</v>
      </c>
      <c r="N31" s="38">
        <f t="shared" ref="N31:N32" si="21">IF(M31="Asignado",15,0)</f>
        <v>15</v>
      </c>
      <c r="O31" s="27" t="s">
        <v>239</v>
      </c>
      <c r="P31" s="38">
        <f t="shared" si="19"/>
        <v>15</v>
      </c>
      <c r="Q31" s="27" t="s">
        <v>240</v>
      </c>
      <c r="R31" s="38">
        <f t="shared" si="3"/>
        <v>15</v>
      </c>
      <c r="S31" s="27" t="s">
        <v>241</v>
      </c>
      <c r="T31" s="38">
        <f t="shared" si="4"/>
        <v>15</v>
      </c>
      <c r="U31" s="27" t="s">
        <v>242</v>
      </c>
      <c r="V31" s="38">
        <f t="shared" si="5"/>
        <v>15</v>
      </c>
      <c r="W31" s="27" t="s">
        <v>243</v>
      </c>
      <c r="X31" s="38">
        <f t="shared" si="6"/>
        <v>15</v>
      </c>
      <c r="Y31" s="27" t="s">
        <v>244</v>
      </c>
      <c r="Z31" s="38">
        <f t="shared" si="7"/>
        <v>10</v>
      </c>
      <c r="AA31" s="28">
        <f t="shared" si="20"/>
        <v>100</v>
      </c>
      <c r="AB31" s="29" t="str">
        <f t="shared" si="9"/>
        <v>Fuerte</v>
      </c>
      <c r="AC31" s="30" t="s">
        <v>245</v>
      </c>
      <c r="AD31" s="29" t="str">
        <f t="shared" si="10"/>
        <v>Fuerte</v>
      </c>
      <c r="AE31" s="29" t="str">
        <f t="shared" si="11"/>
        <v>FuerteFuerte</v>
      </c>
      <c r="AF31" s="29" t="str">
        <f>IFERROR(VLOOKUP(AE31,[3]PARAMETROS!$BH$2:$BJ$10,3,FALSE),"")</f>
        <v>Fuerte</v>
      </c>
      <c r="AG31" s="29">
        <f t="shared" si="12"/>
        <v>100</v>
      </c>
      <c r="AH31" s="29" t="str">
        <f>IFERROR(VLOOKUP(AE31,[3]PARAMETROS!$BH$2:$BJ$10,2,FALSE),"")</f>
        <v>No</v>
      </c>
      <c r="AI31" s="32">
        <f>IFERROR(AVERAGE(AG31:AG31),0)</f>
        <v>100</v>
      </c>
      <c r="AJ31" s="29" t="str">
        <f t="shared" si="14"/>
        <v>Fuerte</v>
      </c>
      <c r="AK31" s="30" t="s">
        <v>246</v>
      </c>
      <c r="AL31" s="30" t="s">
        <v>285</v>
      </c>
      <c r="AM31" s="30" t="str">
        <f t="shared" si="15"/>
        <v>FuerteDirectamenteNo disminuye</v>
      </c>
      <c r="AN31" s="33">
        <f>IFERROR(VLOOKUP(AM31,[3]PARAMETROS!$BD$1:$BG$9,2,FALSE),0)</f>
        <v>2</v>
      </c>
      <c r="AO31" s="33">
        <f>IF(E31&lt;&gt;"8. Corrupción",IFERROR(VLOOKUP(AM31,[3]PARAMETROS!$BD$1:$BG$9,3,FALSE),0),0)</f>
        <v>0</v>
      </c>
      <c r="AP31" s="39">
        <f>IF(H31 ="",0,IF(H31-AN31&lt;=0,1,H31-AN31))</f>
        <v>1</v>
      </c>
      <c r="AQ31" s="39">
        <f>IF(E31&lt;&gt;"8. Corrupción",IF(I31="",0,IF(I31-AO31=0,1,I31-AO31)),I31)</f>
        <v>4</v>
      </c>
      <c r="AR31" s="36" t="str">
        <f>IF(E31="8. Corrupción",IF(OR(AND(AP31=1,AQ31=5),AND(AP31=2,AQ31=5),AND(AP31=3,AQ31=4),(AP31+AQ31&gt;=8)),"Extrema",IF(OR(AND(AP31=1,AQ31=4),AND(AP31=2,AQ31=4),AND(AP31=4,AQ31=3),AND(AP31=3,AQ31=3)),"Alta",IF(OR(AND(AP31=1,AQ31=3),AND(AP31=2,AQ31=3)),"Moderada","No aplica para Corrupción"))),IF(AP31+AQ31=0,"",IF(OR(AND(AP31=3,AQ31=4),(AND(AP31=2,AQ31=5)),(AND(AP31=1,AQ31=5))),"Extrema",IF(OR(AND(AP31=3,AQ31=1),(AND(AP31=2,AQ31=2))),"Baja",IF(OR(AND(AP31=4,AQ31=1),AND(AP31=3,AQ31=2),AND(AP31=2,AQ31=3),AND(AP31=1,AQ31=3)),"Moderada",IF(AP31+AQ31&gt;=8,"Extrema",IF(AP31+AQ31&lt;4,"Baja",IF(AP31+AQ31&gt;=6,"Alta","Alta"))))))))</f>
        <v>Alta</v>
      </c>
      <c r="AS31" s="25" t="s">
        <v>247</v>
      </c>
      <c r="AT31" s="35" t="s">
        <v>286</v>
      </c>
      <c r="AU31" s="35" t="s">
        <v>287</v>
      </c>
      <c r="AV31" s="35" t="s">
        <v>280</v>
      </c>
      <c r="AW31" s="35" t="s">
        <v>288</v>
      </c>
      <c r="AX31" s="40">
        <v>44200</v>
      </c>
      <c r="AY31" s="40">
        <v>44561</v>
      </c>
      <c r="AZ31" s="35" t="s">
        <v>302</v>
      </c>
      <c r="BA31" s="34" t="s">
        <v>301</v>
      </c>
      <c r="BB31" s="35" t="s">
        <v>355</v>
      </c>
      <c r="BC31" s="34" t="s">
        <v>300</v>
      </c>
      <c r="BD31" s="34"/>
    </row>
    <row r="32" spans="1:56" ht="166.5" customHeight="1" x14ac:dyDescent="0.2">
      <c r="A32" s="34"/>
      <c r="B32" s="34" t="s">
        <v>236</v>
      </c>
      <c r="C32" s="25" t="s">
        <v>289</v>
      </c>
      <c r="D32" s="35" t="s">
        <v>290</v>
      </c>
      <c r="E32" s="34" t="s">
        <v>253</v>
      </c>
      <c r="F32" s="35" t="s">
        <v>291</v>
      </c>
      <c r="G32" s="35" t="s">
        <v>292</v>
      </c>
      <c r="H32" s="34">
        <v>1</v>
      </c>
      <c r="I32" s="34">
        <v>3</v>
      </c>
      <c r="J32" s="36" t="str">
        <f t="shared" ref="J32" si="22">IF(E32="8. Corrupción",IF(OR(AND(H32=1,I32=5),AND(H32=2,I32=5),AND(H32=3,I32=4),(H32+I32&gt;=8)),"Extrema",IF(OR(AND(H32=1,I32=4),AND(H32=2,I32=4),AND(H32=4,I32=3),AND(H32=3,I32=3)),"Alta",IF(OR(AND(H32=1,I32=3),AND(H32=2,I32=3)),"Moderada","No aplica para Corrupción"))),IF(H32+I32=0,"",IF(OR(AND(H32=3,I32=4),(AND(H32=2,I32=5)),(AND(H32=1,I32=5))),"Extrema",IF(OR(AND(H32=3,I32=1),(AND(H32=2,I32=2))),"Baja",IF(OR(AND(H32=4,I32=1),AND(H32=3,I32=2),AND(H32=2,I32=3),AND(H32=1,I32=3)),"Moderada",IF(H32+I32&gt;=8,"Extrema",IF(H32+I32&lt;4,"Baja",IF(H32+I32&gt;=6,"Alta","Alta"))))))))</f>
        <v>Moderada</v>
      </c>
      <c r="K32" s="37" t="s">
        <v>237</v>
      </c>
      <c r="L32" s="35" t="s">
        <v>293</v>
      </c>
      <c r="M32" s="27" t="s">
        <v>238</v>
      </c>
      <c r="N32" s="38">
        <f t="shared" si="21"/>
        <v>15</v>
      </c>
      <c r="O32" s="27" t="s">
        <v>239</v>
      </c>
      <c r="P32" s="38">
        <f t="shared" si="19"/>
        <v>15</v>
      </c>
      <c r="Q32" s="27" t="s">
        <v>240</v>
      </c>
      <c r="R32" s="38">
        <f t="shared" si="3"/>
        <v>15</v>
      </c>
      <c r="S32" s="27" t="s">
        <v>241</v>
      </c>
      <c r="T32" s="38">
        <f t="shared" si="4"/>
        <v>15</v>
      </c>
      <c r="U32" s="27" t="s">
        <v>242</v>
      </c>
      <c r="V32" s="38">
        <f t="shared" si="5"/>
        <v>15</v>
      </c>
      <c r="W32" s="27" t="s">
        <v>243</v>
      </c>
      <c r="X32" s="38">
        <f t="shared" si="6"/>
        <v>15</v>
      </c>
      <c r="Y32" s="27" t="s">
        <v>244</v>
      </c>
      <c r="Z32" s="38">
        <f t="shared" si="7"/>
        <v>10</v>
      </c>
      <c r="AA32" s="28">
        <f t="shared" si="20"/>
        <v>100</v>
      </c>
      <c r="AB32" s="29" t="str">
        <f t="shared" si="9"/>
        <v>Fuerte</v>
      </c>
      <c r="AC32" s="30" t="s">
        <v>245</v>
      </c>
      <c r="AD32" s="29" t="str">
        <f t="shared" si="10"/>
        <v>Fuerte</v>
      </c>
      <c r="AE32" s="29" t="str">
        <f t="shared" si="11"/>
        <v>FuerteFuerte</v>
      </c>
      <c r="AF32" s="29" t="str">
        <f>IFERROR(VLOOKUP(AE32,[2]PARAMETROS!$BH$2:$BJ$10,3,FALSE),"")</f>
        <v>Fuerte</v>
      </c>
      <c r="AG32" s="29">
        <f t="shared" si="12"/>
        <v>100</v>
      </c>
      <c r="AH32" s="29" t="str">
        <f>IFERROR(VLOOKUP(AE32,[2]PARAMETROS!$BH$2:$BJ$10,2,FALSE),"")</f>
        <v>No</v>
      </c>
      <c r="AI32" s="32">
        <f t="shared" ref="AI32" si="23">IFERROR(AVERAGE(AG32:AG32),0)</f>
        <v>100</v>
      </c>
      <c r="AJ32" s="29" t="str">
        <f t="shared" ref="AJ32" si="24">IF(AI32&gt;=100,"Fuerte",IF(AI32&gt;=50,"Moderado",IF(AI32&gt;=0,"Débil","")))</f>
        <v>Fuerte</v>
      </c>
      <c r="AK32" s="30" t="s">
        <v>246</v>
      </c>
      <c r="AL32" s="30" t="s">
        <v>246</v>
      </c>
      <c r="AM32" s="30" t="str">
        <f t="shared" ref="AM32" si="25">+AJ32&amp;AK32&amp;AL32</f>
        <v>FuerteDirectamenteDirectamente</v>
      </c>
      <c r="AN32" s="33">
        <f>IFERROR(VLOOKUP(AM32,[2]PARAMETROS!$BD$1:$BG$9,2,FALSE),0)</f>
        <v>2</v>
      </c>
      <c r="AO32" s="33">
        <f>IF(E32&lt;&gt;"8. Corrupción",IFERROR(VLOOKUP(AM32,[2]PARAMETROS!$BD$1:$BG$9,3,FALSE),0),0)</f>
        <v>0</v>
      </c>
      <c r="AP32" s="39">
        <f t="shared" ref="AP32" si="26">IF(H32 ="",0,IF(H32-AN32&lt;=0,1,H32-AN32))</f>
        <v>1</v>
      </c>
      <c r="AQ32" s="39">
        <f t="shared" ref="AQ32" si="27">IF(E32&lt;&gt;"8. Corrupción",IF(I32="",0,IF(I32-AO32=0,1,I32-AO32)),I32)</f>
        <v>3</v>
      </c>
      <c r="AR32" s="36" t="str">
        <f t="shared" ref="AR32" si="28">IF(E32="8. Corrupción",IF(OR(AND(AP32=1,AQ32=5),AND(AP32=2,AQ32=5),AND(AP32=3,AQ32=4),(AP32+AQ32&gt;=8)),"Extrema",IF(OR(AND(AP32=1,AQ32=4),AND(AP32=2,AQ32=4),AND(AP32=4,AQ32=3),AND(AP32=3,AQ32=3)),"Alta",IF(OR(AND(AP32=1,AQ32=3),AND(AP32=2,AQ32=3)),"Moderada","No aplica para Corrupción"))),IF(AP32+AQ32=0,"",IF(OR(AND(AP32=3,AQ32=4),(AND(AP32=2,AQ32=5)),(AND(AP32=1,AQ32=5))),"Extrema",IF(OR(AND(AP32=3,AQ32=1),(AND(AP32=2,AQ32=2))),"Baja",IF(OR(AND(AP32=4,AQ32=1),AND(AP32=3,AQ32=2),AND(AP32=2,AQ32=3),AND(AP32=1,AQ32=3)),"Moderada",IF(AP32+AQ32&gt;=8,"Extrema",IF(AP32+AQ32&lt;4,"Baja",IF(AP32+AQ32&gt;=6,"Alta","Alta"))))))))</f>
        <v>Moderada</v>
      </c>
      <c r="AS32" s="25" t="s">
        <v>247</v>
      </c>
      <c r="AT32" s="35" t="s">
        <v>294</v>
      </c>
      <c r="AU32" s="35" t="s">
        <v>295</v>
      </c>
      <c r="AV32" s="35" t="s">
        <v>296</v>
      </c>
      <c r="AW32" s="35" t="s">
        <v>297</v>
      </c>
      <c r="AX32" s="40">
        <v>44200</v>
      </c>
      <c r="AY32" s="40">
        <v>44561</v>
      </c>
      <c r="AZ32" s="35" t="s">
        <v>303</v>
      </c>
      <c r="BA32" s="34">
        <v>100</v>
      </c>
      <c r="BB32" s="35" t="s">
        <v>356</v>
      </c>
      <c r="BC32" s="34" t="s">
        <v>300</v>
      </c>
      <c r="BD32" s="34"/>
    </row>
    <row r="34" spans="1:61" x14ac:dyDescent="0.2">
      <c r="A34" s="99" t="s">
        <v>298</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row>
    <row r="35" spans="1:61" x14ac:dyDescent="0.2">
      <c r="A35" s="100" t="s">
        <v>299</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row>
    <row r="36" spans="1:61" x14ac:dyDescent="0.2">
      <c r="A36" s="100" t="s">
        <v>362</v>
      </c>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row>
  </sheetData>
  <protectedRanges>
    <protectedRange sqref="AS12:AS13 AS14:AS30 AS32" name="Rango1"/>
    <protectedRange sqref="AS31" name="Rango1_2"/>
  </protectedRanges>
  <autoFilter ref="A13:WXK32"/>
  <dataConsolidate/>
  <mergeCells count="109">
    <mergeCell ref="A1:B3"/>
    <mergeCell ref="C1:BA3"/>
    <mergeCell ref="BB1:BD1"/>
    <mergeCell ref="BB2:BD2"/>
    <mergeCell ref="BB3:BD3"/>
    <mergeCell ref="A4:BD4"/>
    <mergeCell ref="A5:B5"/>
    <mergeCell ref="C5:G5"/>
    <mergeCell ref="H5:AY5"/>
    <mergeCell ref="AZ5:BA5"/>
    <mergeCell ref="BB5:BD5"/>
    <mergeCell ref="A6:A12"/>
    <mergeCell ref="B6:B12"/>
    <mergeCell ref="C6:C12"/>
    <mergeCell ref="D6:D12"/>
    <mergeCell ref="E6:E12"/>
    <mergeCell ref="F6:F12"/>
    <mergeCell ref="G6:G12"/>
    <mergeCell ref="H6:J6"/>
    <mergeCell ref="K6:AQ6"/>
    <mergeCell ref="Q10:Q12"/>
    <mergeCell ref="S10:S12"/>
    <mergeCell ref="AC10:AC12"/>
    <mergeCell ref="AD10:AD12"/>
    <mergeCell ref="AF10:AF12"/>
    <mergeCell ref="AH10:AH12"/>
    <mergeCell ref="U10:U12"/>
    <mergeCell ref="W10:W12"/>
    <mergeCell ref="X10:X12"/>
    <mergeCell ref="Y10:Y12"/>
    <mergeCell ref="AA10:AA12"/>
    <mergeCell ref="AB10:AB12"/>
    <mergeCell ref="AS6:AY6"/>
    <mergeCell ref="AZ6:AZ12"/>
    <mergeCell ref="AI7:AJ12"/>
    <mergeCell ref="AK7:AK12"/>
    <mergeCell ref="AL7:AL12"/>
    <mergeCell ref="AN7:AO8"/>
    <mergeCell ref="BA6:BA12"/>
    <mergeCell ref="BB6:BB12"/>
    <mergeCell ref="BC6:BC12"/>
    <mergeCell ref="AX11:AX12"/>
    <mergeCell ref="AY11:AY12"/>
    <mergeCell ref="AW7:AW12"/>
    <mergeCell ref="AX7:AY10"/>
    <mergeCell ref="AQ7:AQ12"/>
    <mergeCell ref="AS7:AS12"/>
    <mergeCell ref="AT7:AT12"/>
    <mergeCell ref="AU7:AU12"/>
    <mergeCell ref="AV7:AV12"/>
    <mergeCell ref="BD6:BD12"/>
    <mergeCell ref="H7:J7"/>
    <mergeCell ref="K7:L11"/>
    <mergeCell ref="M7:AB8"/>
    <mergeCell ref="AC7:AD8"/>
    <mergeCell ref="AE7:AE12"/>
    <mergeCell ref="AF7:AH9"/>
    <mergeCell ref="H8:H12"/>
    <mergeCell ref="I8:I12"/>
    <mergeCell ref="AM8:AM12"/>
    <mergeCell ref="M9:O9"/>
    <mergeCell ref="R9:R12"/>
    <mergeCell ref="T9:T12"/>
    <mergeCell ref="V9:V12"/>
    <mergeCell ref="Z9:Z12"/>
    <mergeCell ref="AP7:AP12"/>
    <mergeCell ref="AA9:AB9"/>
    <mergeCell ref="AC9:AD9"/>
    <mergeCell ref="AN9:AN12"/>
    <mergeCell ref="AO9:AO12"/>
    <mergeCell ref="M10:M12"/>
    <mergeCell ref="N10:N12"/>
    <mergeCell ref="O10:O12"/>
    <mergeCell ref="P10:P12"/>
    <mergeCell ref="AQ15:AQ29"/>
    <mergeCell ref="AR15:AR29"/>
    <mergeCell ref="AS15:AS29"/>
    <mergeCell ref="V15:V29"/>
    <mergeCell ref="X15:X29"/>
    <mergeCell ref="Z15:Z29"/>
    <mergeCell ref="AE15:AE29"/>
    <mergeCell ref="AT15:AT29"/>
    <mergeCell ref="AU15:AU29"/>
    <mergeCell ref="AG15:AG29"/>
    <mergeCell ref="AM15:AM29"/>
    <mergeCell ref="A34:BI34"/>
    <mergeCell ref="A35:BI35"/>
    <mergeCell ref="A36:BI36"/>
    <mergeCell ref="A15:A29"/>
    <mergeCell ref="B15:B29"/>
    <mergeCell ref="C15:C29"/>
    <mergeCell ref="D15:D29"/>
    <mergeCell ref="E15:E29"/>
    <mergeCell ref="F15:F29"/>
    <mergeCell ref="I15:I29"/>
    <mergeCell ref="J15:J29"/>
    <mergeCell ref="K15:K29"/>
    <mergeCell ref="L15:L29"/>
    <mergeCell ref="G15:G29"/>
    <mergeCell ref="H15:H29"/>
    <mergeCell ref="N15:N29"/>
    <mergeCell ref="P15:P29"/>
    <mergeCell ref="R15:R29"/>
    <mergeCell ref="T15:T29"/>
    <mergeCell ref="AV15:AV29"/>
    <mergeCell ref="AW15:AW29"/>
    <mergeCell ref="AX15:AX29"/>
    <mergeCell ref="AY15:AY29"/>
    <mergeCell ref="AP15:AP29"/>
  </mergeCells>
  <conditionalFormatting sqref="J32 AR14:AR15 AR30:AR32">
    <cfRule type="cellIs" dxfId="15" priority="45" operator="equal">
      <formula>"Extrema"</formula>
    </cfRule>
    <cfRule type="cellIs" dxfId="14" priority="46" operator="equal">
      <formula>"Alta"</formula>
    </cfRule>
    <cfRule type="cellIs" dxfId="13" priority="47" operator="equal">
      <formula>"Moderada"</formula>
    </cfRule>
    <cfRule type="cellIs" dxfId="12" priority="48" operator="equal">
      <formula>"Baja"</formula>
    </cfRule>
  </conditionalFormatting>
  <conditionalFormatting sqref="J14">
    <cfRule type="cellIs" dxfId="11" priority="29" operator="equal">
      <formula>"Extrema"</formula>
    </cfRule>
    <cfRule type="cellIs" dxfId="10" priority="30" operator="equal">
      <formula>"Alta"</formula>
    </cfRule>
    <cfRule type="cellIs" dxfId="9" priority="31" operator="equal">
      <formula>"Moderada"</formula>
    </cfRule>
    <cfRule type="cellIs" dxfId="8" priority="32" operator="equal">
      <formula>"Baja"</formula>
    </cfRule>
  </conditionalFormatting>
  <conditionalFormatting sqref="J15 J30">
    <cfRule type="cellIs" dxfId="7" priority="9" operator="equal">
      <formula>"Extrema"</formula>
    </cfRule>
    <cfRule type="cellIs" dxfId="6" priority="10" operator="equal">
      <formula>"Alta"</formula>
    </cfRule>
    <cfRule type="cellIs" dxfId="5" priority="11" operator="equal">
      <formula>"Moderada"</formula>
    </cfRule>
    <cfRule type="cellIs" dxfId="4" priority="12" operator="equal">
      <formula>"Baja"</formula>
    </cfRule>
  </conditionalFormatting>
  <conditionalFormatting sqref="J31">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disablePrompts="1" count="10">
    <dataValidation type="list" allowBlank="1" showInputMessage="1" showErrorMessage="1" sqref="AC34:AC36 Y14:Y32">
      <formula1>"Completa,Incompleta,No existe"</formula1>
    </dataValidation>
    <dataValidation type="list" allowBlank="1" showInputMessage="1" showErrorMessage="1" sqref="AA34:AA36 W14:W32">
      <formula1>"Se investigan y resuelven oportunamente,No se investigan y no se resuelven oportunamente"</formula1>
    </dataValidation>
    <dataValidation type="list" allowBlank="1" showInputMessage="1" showErrorMessage="1" sqref="Y34:Y36 U14:U32">
      <formula1>"Confiable,No confiable"</formula1>
    </dataValidation>
    <dataValidation type="list" allowBlank="1" showInputMessage="1" showErrorMessage="1" sqref="W34:W36 S14:S32">
      <formula1>"Prevenir,Detectar,No es un control"</formula1>
    </dataValidation>
    <dataValidation type="list" allowBlank="1" showInputMessage="1" showErrorMessage="1" sqref="U34:U36 Q14:Q32">
      <formula1>"Oportuna,Inoportuna"</formula1>
    </dataValidation>
    <dataValidation type="list" allowBlank="1" showInputMessage="1" showErrorMessage="1" sqref="S34:S36 O14:O32">
      <formula1>"Adecuado,Inadecuado"</formula1>
    </dataValidation>
    <dataValidation type="list" allowBlank="1" showInputMessage="1" showErrorMessage="1" sqref="Q34:Q36 M14:M32">
      <formula1>"Asignado,No asignado"</formula1>
    </dataValidation>
    <dataValidation type="list" allowBlank="1" showInputMessage="1" showErrorMessage="1" sqref="AO34:AO36 AK14:AK32">
      <formula1>"Directamente,No disminuye"</formula1>
    </dataValidation>
    <dataValidation type="list" allowBlank="1" showInputMessage="1" showErrorMessage="1" sqref="AP34:AQ36 AL14:AL32">
      <formula1>"Directamente,Indirectamente,No disminuye"</formula1>
    </dataValidation>
    <dataValidation type="list" allowBlank="1" showInputMessage="1" showErrorMessage="1" sqref="AG34:AG36 AC14:AC32">
      <formula1>"Siempre se ejecuta,Algunas veces,No se ejecuta"</formula1>
    </dataValidation>
  </dataValidations>
  <printOptions horizontalCentered="1" verticalCentered="1"/>
  <pageMargins left="0.31496062992125984" right="0.31496062992125984" top="0.74803149606299213" bottom="0.74803149606299213" header="0.31496062992125984" footer="0.31496062992125984"/>
  <pageSetup scale="10"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controles_Haga_clic_en">
                <anchor moveWithCells="1" sizeWithCells="1">
                  <from>
                    <xdr:col>10</xdr:col>
                    <xdr:colOff>323850</xdr:colOff>
                    <xdr:row>8</xdr:row>
                    <xdr:rowOff>142875</xdr:rowOff>
                  </from>
                  <to>
                    <xdr:col>11</xdr:col>
                    <xdr:colOff>1390650</xdr:colOff>
                    <xdr:row>9</xdr:row>
                    <xdr:rowOff>219075</xdr:rowOff>
                  </to>
                </anchor>
              </controlPr>
            </control>
          </mc:Choice>
        </mc:AlternateContent>
        <mc:AlternateContent xmlns:mc="http://schemas.openxmlformats.org/markup-compatibility/2006">
          <mc:Choice Requires="x14">
            <control shapeId="6146" r:id="rId5" name="Button 2">
              <controlPr defaultSize="0" print="0" autoFill="0" autoPict="0" macro="[0]!Causas_Haga_clic_en">
                <anchor moveWithCells="1" sizeWithCells="1">
                  <from>
                    <xdr:col>5</xdr:col>
                    <xdr:colOff>285750</xdr:colOff>
                    <xdr:row>10</xdr:row>
                    <xdr:rowOff>123825</xdr:rowOff>
                  </from>
                  <to>
                    <xdr:col>5</xdr:col>
                    <xdr:colOff>1552575</xdr:colOff>
                    <xdr:row>11</xdr:row>
                    <xdr:rowOff>85725</xdr:rowOff>
                  </to>
                </anchor>
              </controlPr>
            </control>
          </mc:Choice>
        </mc:AlternateContent>
        <mc:AlternateContent xmlns:mc="http://schemas.openxmlformats.org/markup-compatibility/2006">
          <mc:Choice Requires="x14">
            <control shapeId="6147" r:id="rId6" name="Button 3">
              <controlPr defaultSize="0" print="0" autoFill="0" autoPict="0" macro="[0]!EliminarCausa_Haga_clic_en">
                <anchor moveWithCells="1" sizeWithCells="1">
                  <from>
                    <xdr:col>5</xdr:col>
                    <xdr:colOff>285750</xdr:colOff>
                    <xdr:row>11</xdr:row>
                    <xdr:rowOff>142875</xdr:rowOff>
                  </from>
                  <to>
                    <xdr:col>5</xdr:col>
                    <xdr:colOff>1533525</xdr:colOff>
                    <xdr:row>11</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'C:\PROCESO DIRECCIONAMIENTO Hdo\RIESGOS\2021\Procesos\[TICs Mapa de Riesgos 2021 PGTI 3.xlsm]PARAMETROS'!#REF!</xm:f>
          </x14:formula1>
          <xm:sqref>A31:C31 E31 AS31 H31:I31</xm:sqref>
        </x14:dataValidation>
        <x14:dataValidation type="list" allowBlank="1" showInputMessage="1">
          <x14:formula1>
            <xm:f>'C:\PROCESO DIRECCIONAMIENTO Hdo\RIESGOS\MAPA DE RIESGOS\2021\Modif Mapa Riesgos 2021 Versión 2.0\Mpa de Riesgos 2021 Versión 2.0\[PDE-07 Consolidado Mapa de Riesgos Institucionales 2021 V.2.0 hdo 1.xlsm]PARAMETROS'!#REF!</xm:f>
          </x14:formula1>
          <xm:sqref>K32 K14:K15 K30</xm:sqref>
        </x14:dataValidation>
        <x14:dataValidation type="list" allowBlank="1" showInputMessage="1" showErrorMessage="1">
          <x14:formula1>
            <xm:f>'C:\PROCESO DIRECCIONAMIENTO Hdo\RIESGOS\MAPA DE RIESGOS\2021\Modif Mapa Riesgos 2021 Versión 2.0\Mpa de Riesgos 2021 Versión 2.0\[PDE-07 Consolidado Mapa de Riesgos Institucionales 2021 V.2.0 hdo 1.xlsm]PARAMETROS'!#REF!</xm:f>
          </x14:formula1>
          <xm:sqref>H32:I32 E30 AS32 E32 A32:C32 A30:C30 A14:C15 E14:E15 H30:I30 H14:I15 AS14:AS15 AS30</xm:sqref>
        </x14:dataValidation>
        <x14:dataValidation type="list" allowBlank="1" showInputMessage="1">
          <x14:formula1>
            <xm:f>'C:\PROCESO DIRECCIONAMIENTO Hdo\RIESGOS\2021\Procesos\[TICs Mapa de Riesgos 2021 PGTI 3.xlsm]PARAMETROS'!#REF!</xm:f>
          </x14:formula1>
          <xm:sqref>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opLeftCell="K1" zoomScaleNormal="100" zoomScaleSheetLayoutView="100" workbookViewId="0">
      <selection activeCell="A15" sqref="A15:O15"/>
    </sheetView>
  </sheetViews>
  <sheetFormatPr baseColWidth="10" defaultColWidth="11.42578125" defaultRowHeight="14.25" x14ac:dyDescent="0.2"/>
  <cols>
    <col min="1" max="1" width="13" style="1" customWidth="1"/>
    <col min="2" max="2" width="17.5703125" style="1" customWidth="1"/>
    <col min="3" max="3" width="5.85546875" style="1" customWidth="1"/>
    <col min="4" max="4" width="33.5703125" style="1" customWidth="1"/>
    <col min="5" max="5" width="15.7109375" style="1" bestFit="1" customWidth="1"/>
    <col min="6" max="6" width="25.7109375" style="1" customWidth="1"/>
    <col min="7" max="7" width="32.85546875" style="1" customWidth="1"/>
    <col min="8" max="8" width="15.5703125" style="1" customWidth="1"/>
    <col min="9" max="9" width="16.28515625" style="1" customWidth="1"/>
    <col min="10" max="10" width="86" style="3" customWidth="1"/>
    <col min="11" max="11" width="29.7109375" style="1" customWidth="1"/>
    <col min="12" max="12" width="76.140625" style="1" customWidth="1"/>
    <col min="13" max="13" width="23.5703125" style="1" customWidth="1"/>
    <col min="14" max="14" width="18.5703125" style="1" customWidth="1"/>
    <col min="15" max="15" width="26.28515625" style="1" customWidth="1"/>
    <col min="16" max="17" width="11.42578125" style="1"/>
    <col min="18" max="18" width="27.28515625" style="1" customWidth="1"/>
    <col min="19" max="16384" width="11.42578125" style="1"/>
  </cols>
  <sheetData>
    <row r="1" spans="1:22" ht="36.75" customHeight="1" x14ac:dyDescent="0.2">
      <c r="A1" s="162"/>
      <c r="B1" s="163" t="s">
        <v>90</v>
      </c>
      <c r="C1" s="163"/>
      <c r="D1" s="163"/>
      <c r="E1" s="163"/>
      <c r="F1" s="163"/>
      <c r="G1" s="163"/>
      <c r="H1" s="163"/>
      <c r="I1" s="163"/>
      <c r="J1" s="163"/>
      <c r="K1" s="163"/>
      <c r="L1" s="142" t="s">
        <v>21</v>
      </c>
      <c r="M1" s="142"/>
      <c r="N1" s="142"/>
      <c r="O1" s="142"/>
    </row>
    <row r="2" spans="1:22" ht="37.5" customHeight="1" x14ac:dyDescent="0.2">
      <c r="A2" s="162"/>
      <c r="B2" s="163"/>
      <c r="C2" s="163"/>
      <c r="D2" s="163"/>
      <c r="E2" s="163"/>
      <c r="F2" s="163"/>
      <c r="G2" s="163"/>
      <c r="H2" s="163"/>
      <c r="I2" s="163"/>
      <c r="J2" s="163"/>
      <c r="K2" s="163"/>
      <c r="L2" s="142" t="s">
        <v>115</v>
      </c>
      <c r="M2" s="142"/>
      <c r="N2" s="142"/>
      <c r="O2" s="142"/>
    </row>
    <row r="3" spans="1:22" ht="26.25" customHeight="1" x14ac:dyDescent="0.2">
      <c r="A3" s="162"/>
      <c r="B3" s="163"/>
      <c r="C3" s="163"/>
      <c r="D3" s="163"/>
      <c r="E3" s="163"/>
      <c r="F3" s="163"/>
      <c r="G3" s="163"/>
      <c r="H3" s="163"/>
      <c r="I3" s="163"/>
      <c r="J3" s="163"/>
      <c r="K3" s="163"/>
      <c r="L3" s="142" t="s">
        <v>17</v>
      </c>
      <c r="M3" s="142"/>
      <c r="N3" s="142"/>
      <c r="O3" s="142"/>
    </row>
    <row r="4" spans="1:22" ht="30" customHeight="1" x14ac:dyDescent="0.2">
      <c r="A4" s="154" t="s">
        <v>3</v>
      </c>
      <c r="B4" s="154" t="s">
        <v>4</v>
      </c>
      <c r="C4" s="159" t="s">
        <v>0</v>
      </c>
      <c r="D4" s="159"/>
      <c r="E4" s="159"/>
      <c r="F4" s="159"/>
      <c r="G4" s="159"/>
      <c r="H4" s="159"/>
      <c r="I4" s="159"/>
      <c r="J4" s="161" t="s">
        <v>1</v>
      </c>
      <c r="K4" s="161"/>
      <c r="L4" s="153" t="s">
        <v>2</v>
      </c>
      <c r="M4" s="153"/>
      <c r="N4" s="153"/>
      <c r="O4" s="153"/>
    </row>
    <row r="5" spans="1:22" ht="27.75" customHeight="1" x14ac:dyDescent="0.2">
      <c r="A5" s="155"/>
      <c r="B5" s="155"/>
      <c r="C5" s="159" t="s">
        <v>23</v>
      </c>
      <c r="D5" s="159"/>
      <c r="E5" s="159" t="s">
        <v>6</v>
      </c>
      <c r="F5" s="159" t="s">
        <v>7</v>
      </c>
      <c r="G5" s="159" t="s">
        <v>8</v>
      </c>
      <c r="H5" s="159" t="s">
        <v>9</v>
      </c>
      <c r="I5" s="159"/>
      <c r="J5" s="161" t="s">
        <v>12</v>
      </c>
      <c r="K5" s="161" t="s">
        <v>13</v>
      </c>
      <c r="L5" s="153" t="s">
        <v>14</v>
      </c>
      <c r="M5" s="153" t="s">
        <v>22</v>
      </c>
      <c r="N5" s="153" t="s">
        <v>15</v>
      </c>
      <c r="O5" s="153" t="s">
        <v>16</v>
      </c>
    </row>
    <row r="6" spans="1:22" ht="69" customHeight="1" x14ac:dyDescent="0.2">
      <c r="A6" s="155"/>
      <c r="B6" s="155"/>
      <c r="C6" s="6" t="s">
        <v>24</v>
      </c>
      <c r="D6" s="6" t="s">
        <v>25</v>
      </c>
      <c r="E6" s="159"/>
      <c r="F6" s="159"/>
      <c r="G6" s="160"/>
      <c r="H6" s="6" t="s">
        <v>39</v>
      </c>
      <c r="I6" s="6" t="s">
        <v>40</v>
      </c>
      <c r="J6" s="161"/>
      <c r="K6" s="161"/>
      <c r="L6" s="153"/>
      <c r="M6" s="153"/>
      <c r="N6" s="153"/>
      <c r="O6" s="153"/>
    </row>
    <row r="7" spans="1:22" s="66" customFormat="1" ht="295.5" customHeight="1" x14ac:dyDescent="0.2">
      <c r="A7" s="156" t="s">
        <v>26</v>
      </c>
      <c r="B7" s="58" t="s">
        <v>47</v>
      </c>
      <c r="C7" s="59" t="s">
        <v>56</v>
      </c>
      <c r="D7" s="60" t="s">
        <v>27</v>
      </c>
      <c r="E7" s="61">
        <v>1</v>
      </c>
      <c r="F7" s="60" t="s">
        <v>93</v>
      </c>
      <c r="G7" s="60" t="s">
        <v>89</v>
      </c>
      <c r="H7" s="62">
        <v>44200</v>
      </c>
      <c r="I7" s="62">
        <v>44561</v>
      </c>
      <c r="J7" s="60" t="s">
        <v>135</v>
      </c>
      <c r="K7" s="61">
        <v>1</v>
      </c>
      <c r="L7" s="63" t="s">
        <v>122</v>
      </c>
      <c r="M7" s="59" t="s">
        <v>120</v>
      </c>
      <c r="N7" s="64"/>
      <c r="O7" s="65" t="s">
        <v>121</v>
      </c>
    </row>
    <row r="8" spans="1:22" s="66" customFormat="1" ht="213.75" customHeight="1" x14ac:dyDescent="0.2">
      <c r="A8" s="157"/>
      <c r="B8" s="65" t="s">
        <v>101</v>
      </c>
      <c r="C8" s="58" t="s">
        <v>57</v>
      </c>
      <c r="D8" s="67" t="s">
        <v>54</v>
      </c>
      <c r="E8" s="61">
        <v>1</v>
      </c>
      <c r="F8" s="60" t="s">
        <v>33</v>
      </c>
      <c r="G8" s="68" t="s">
        <v>88</v>
      </c>
      <c r="H8" s="62">
        <v>44200</v>
      </c>
      <c r="I8" s="69">
        <v>44561</v>
      </c>
      <c r="J8" s="70" t="s">
        <v>136</v>
      </c>
      <c r="K8" s="71" t="s">
        <v>137</v>
      </c>
      <c r="L8" s="72" t="s">
        <v>130</v>
      </c>
      <c r="M8" s="59" t="s">
        <v>120</v>
      </c>
      <c r="N8" s="64"/>
      <c r="O8" s="65" t="s">
        <v>121</v>
      </c>
      <c r="S8" s="73"/>
      <c r="V8" s="73"/>
    </row>
    <row r="9" spans="1:22" s="66" customFormat="1" ht="211.5" customHeight="1" x14ac:dyDescent="0.2">
      <c r="A9" s="157"/>
      <c r="B9" s="158" t="s">
        <v>48</v>
      </c>
      <c r="C9" s="59" t="s">
        <v>58</v>
      </c>
      <c r="D9" s="60" t="s">
        <v>94</v>
      </c>
      <c r="E9" s="61">
        <v>1</v>
      </c>
      <c r="F9" s="60" t="s">
        <v>99</v>
      </c>
      <c r="G9" s="60" t="s">
        <v>28</v>
      </c>
      <c r="H9" s="62">
        <v>44200</v>
      </c>
      <c r="I9" s="62">
        <v>44561</v>
      </c>
      <c r="J9" s="60" t="s">
        <v>138</v>
      </c>
      <c r="K9" s="61">
        <f>236/200</f>
        <v>1.18</v>
      </c>
      <c r="L9" s="74" t="s">
        <v>123</v>
      </c>
      <c r="M9" s="75" t="s">
        <v>120</v>
      </c>
      <c r="N9" s="76"/>
      <c r="O9" s="65" t="s">
        <v>121</v>
      </c>
    </row>
    <row r="10" spans="1:22" s="66" customFormat="1" ht="244.5" customHeight="1" x14ac:dyDescent="0.2">
      <c r="A10" s="157"/>
      <c r="B10" s="158"/>
      <c r="C10" s="59" t="s">
        <v>59</v>
      </c>
      <c r="D10" s="60" t="s">
        <v>110</v>
      </c>
      <c r="E10" s="61">
        <v>1</v>
      </c>
      <c r="F10" s="60" t="s">
        <v>111</v>
      </c>
      <c r="G10" s="60" t="s">
        <v>28</v>
      </c>
      <c r="H10" s="62">
        <v>44200</v>
      </c>
      <c r="I10" s="62">
        <v>44561</v>
      </c>
      <c r="J10" s="77" t="s">
        <v>139</v>
      </c>
      <c r="K10" s="61">
        <f>560/550</f>
        <v>1.0181818181818181</v>
      </c>
      <c r="L10" s="78" t="s">
        <v>124</v>
      </c>
      <c r="M10" s="75" t="s">
        <v>120</v>
      </c>
      <c r="N10" s="76"/>
      <c r="O10" s="65" t="s">
        <v>121</v>
      </c>
    </row>
    <row r="11" spans="1:22" s="66" customFormat="1" ht="129.75" customHeight="1" x14ac:dyDescent="0.2">
      <c r="A11" s="157"/>
      <c r="B11" s="58" t="s">
        <v>87</v>
      </c>
      <c r="C11" s="59" t="s">
        <v>60</v>
      </c>
      <c r="D11" s="60" t="s">
        <v>29</v>
      </c>
      <c r="E11" s="61">
        <v>1</v>
      </c>
      <c r="F11" s="60" t="s">
        <v>100</v>
      </c>
      <c r="G11" s="60" t="s">
        <v>30</v>
      </c>
      <c r="H11" s="62">
        <v>44200</v>
      </c>
      <c r="I11" s="62">
        <v>44561</v>
      </c>
      <c r="J11" s="60" t="s">
        <v>140</v>
      </c>
      <c r="K11" s="61">
        <v>1</v>
      </c>
      <c r="L11" s="63" t="s">
        <v>125</v>
      </c>
      <c r="M11" s="59" t="s">
        <v>120</v>
      </c>
      <c r="N11" s="64"/>
      <c r="O11" s="65" t="s">
        <v>121</v>
      </c>
    </row>
    <row r="12" spans="1:22" x14ac:dyDescent="0.2">
      <c r="A12" s="151" t="s">
        <v>118</v>
      </c>
      <c r="B12" s="151"/>
      <c r="C12" s="151"/>
      <c r="D12" s="151"/>
      <c r="E12" s="151"/>
      <c r="F12" s="151"/>
      <c r="G12" s="151"/>
      <c r="H12" s="151"/>
      <c r="I12" s="151"/>
      <c r="J12" s="151"/>
      <c r="K12" s="151"/>
      <c r="L12" s="151"/>
      <c r="M12" s="151"/>
      <c r="N12" s="151"/>
      <c r="O12" s="151"/>
    </row>
    <row r="13" spans="1:22" x14ac:dyDescent="0.2">
      <c r="A13" s="150" t="s">
        <v>126</v>
      </c>
      <c r="B13" s="150"/>
      <c r="C13" s="150"/>
      <c r="D13" s="150"/>
      <c r="E13" s="150"/>
      <c r="F13" s="150"/>
      <c r="G13" s="150"/>
      <c r="H13" s="150"/>
      <c r="I13" s="150"/>
      <c r="J13" s="150"/>
      <c r="K13" s="150"/>
      <c r="L13" s="150"/>
      <c r="M13" s="150"/>
      <c r="N13" s="150"/>
      <c r="O13" s="150"/>
    </row>
    <row r="14" spans="1:22" x14ac:dyDescent="0.2">
      <c r="A14" s="151" t="s">
        <v>363</v>
      </c>
      <c r="B14" s="151"/>
      <c r="C14" s="151"/>
      <c r="D14" s="151"/>
      <c r="E14" s="151"/>
      <c r="F14" s="151"/>
      <c r="G14" s="151"/>
      <c r="H14" s="151"/>
      <c r="I14" s="151"/>
      <c r="J14" s="151"/>
      <c r="K14" s="151"/>
      <c r="L14" s="151"/>
      <c r="M14" s="151"/>
      <c r="N14" s="151"/>
      <c r="O14" s="151"/>
    </row>
    <row r="15" spans="1:22" ht="15" x14ac:dyDescent="0.25">
      <c r="A15" s="152"/>
      <c r="B15" s="152"/>
      <c r="C15" s="152"/>
      <c r="D15" s="152"/>
      <c r="E15" s="152"/>
      <c r="F15" s="152"/>
      <c r="G15" s="152"/>
      <c r="H15" s="152"/>
      <c r="I15" s="152"/>
      <c r="J15" s="152"/>
      <c r="K15" s="152"/>
      <c r="L15" s="152"/>
      <c r="M15" s="152"/>
      <c r="N15" s="152"/>
      <c r="O15" s="152"/>
    </row>
  </sheetData>
  <mergeCells count="27">
    <mergeCell ref="L5:L6"/>
    <mergeCell ref="A1:A3"/>
    <mergeCell ref="B1:K3"/>
    <mergeCell ref="L1:O1"/>
    <mergeCell ref="L2:O2"/>
    <mergeCell ref="L3:O3"/>
    <mergeCell ref="J5:J6"/>
    <mergeCell ref="B4:B6"/>
    <mergeCell ref="C4:I4"/>
    <mergeCell ref="J4:K4"/>
    <mergeCell ref="L4:O4"/>
    <mergeCell ref="A13:O13"/>
    <mergeCell ref="A14:O14"/>
    <mergeCell ref="A15:O15"/>
    <mergeCell ref="M5:M6"/>
    <mergeCell ref="A4:A6"/>
    <mergeCell ref="A7:A11"/>
    <mergeCell ref="A12:O12"/>
    <mergeCell ref="N5:N6"/>
    <mergeCell ref="O5:O6"/>
    <mergeCell ref="B9:B10"/>
    <mergeCell ref="C5:D5"/>
    <mergeCell ref="E5:E6"/>
    <mergeCell ref="F5:F6"/>
    <mergeCell ref="G5:G6"/>
    <mergeCell ref="H5:I5"/>
    <mergeCell ref="K5:K6"/>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D1" zoomScaleNormal="100" zoomScaleSheetLayoutView="100" workbookViewId="0">
      <selection activeCell="A17" sqref="A17"/>
    </sheetView>
  </sheetViews>
  <sheetFormatPr baseColWidth="10" defaultRowHeight="15" x14ac:dyDescent="0.25"/>
  <cols>
    <col min="1" max="1" width="15" customWidth="1"/>
    <col min="2" max="2" width="16.7109375" customWidth="1"/>
    <col min="3" max="3" width="7.7109375" customWidth="1"/>
    <col min="4" max="4" width="30" customWidth="1"/>
    <col min="5" max="5" width="15.7109375" bestFit="1" customWidth="1"/>
    <col min="6" max="6" width="33" customWidth="1"/>
    <col min="7" max="7" width="24" customWidth="1"/>
    <col min="8" max="8" width="16.28515625" customWidth="1"/>
    <col min="9" max="9" width="16.7109375" customWidth="1"/>
    <col min="10" max="10" width="78.28515625" style="4" customWidth="1"/>
    <col min="11" max="11" width="20.5703125" customWidth="1"/>
    <col min="12" max="12" width="99.85546875" customWidth="1"/>
    <col min="13" max="13" width="21.28515625" customWidth="1"/>
    <col min="14" max="14" width="32.42578125" customWidth="1"/>
    <col min="15" max="15" width="29.7109375" customWidth="1"/>
  </cols>
  <sheetData>
    <row r="1" spans="1:17" ht="30.75" customHeight="1" x14ac:dyDescent="0.25">
      <c r="A1" s="164"/>
      <c r="B1" s="165" t="s">
        <v>90</v>
      </c>
      <c r="C1" s="165"/>
      <c r="D1" s="165"/>
      <c r="E1" s="165"/>
      <c r="F1" s="165"/>
      <c r="G1" s="165"/>
      <c r="H1" s="165"/>
      <c r="I1" s="165"/>
      <c r="J1" s="165"/>
      <c r="K1" s="165"/>
      <c r="L1" s="142" t="s">
        <v>21</v>
      </c>
      <c r="M1" s="142"/>
      <c r="N1" s="142"/>
      <c r="O1" s="142"/>
    </row>
    <row r="2" spans="1:17" ht="33" customHeight="1" x14ac:dyDescent="0.25">
      <c r="A2" s="164"/>
      <c r="B2" s="165"/>
      <c r="C2" s="165"/>
      <c r="D2" s="165"/>
      <c r="E2" s="165"/>
      <c r="F2" s="165"/>
      <c r="G2" s="165"/>
      <c r="H2" s="165"/>
      <c r="I2" s="165"/>
      <c r="J2" s="165"/>
      <c r="K2" s="165"/>
      <c r="L2" s="142" t="s">
        <v>115</v>
      </c>
      <c r="M2" s="142"/>
      <c r="N2" s="142"/>
      <c r="O2" s="142"/>
    </row>
    <row r="3" spans="1:17" ht="27" customHeight="1" x14ac:dyDescent="0.25">
      <c r="A3" s="164"/>
      <c r="B3" s="165"/>
      <c r="C3" s="165"/>
      <c r="D3" s="165"/>
      <c r="E3" s="165"/>
      <c r="F3" s="165"/>
      <c r="G3" s="165"/>
      <c r="H3" s="165"/>
      <c r="I3" s="165"/>
      <c r="J3" s="165"/>
      <c r="K3" s="165"/>
      <c r="L3" s="142" t="s">
        <v>18</v>
      </c>
      <c r="M3" s="142"/>
      <c r="N3" s="142"/>
      <c r="O3" s="142"/>
    </row>
    <row r="4" spans="1:17" ht="42.75" customHeight="1" x14ac:dyDescent="0.25">
      <c r="A4" s="154" t="s">
        <v>3</v>
      </c>
      <c r="B4" s="154" t="s">
        <v>4</v>
      </c>
      <c r="C4" s="159" t="s">
        <v>0</v>
      </c>
      <c r="D4" s="159"/>
      <c r="E4" s="159"/>
      <c r="F4" s="159"/>
      <c r="G4" s="159"/>
      <c r="H4" s="159"/>
      <c r="I4" s="159"/>
      <c r="J4" s="161" t="s">
        <v>1</v>
      </c>
      <c r="K4" s="161"/>
      <c r="L4" s="153" t="s">
        <v>2</v>
      </c>
      <c r="M4" s="153"/>
      <c r="N4" s="153"/>
      <c r="O4" s="153"/>
    </row>
    <row r="5" spans="1:17" ht="38.25" customHeight="1" x14ac:dyDescent="0.25">
      <c r="A5" s="155"/>
      <c r="B5" s="155"/>
      <c r="C5" s="159" t="s">
        <v>23</v>
      </c>
      <c r="D5" s="159"/>
      <c r="E5" s="159" t="s">
        <v>6</v>
      </c>
      <c r="F5" s="159" t="s">
        <v>7</v>
      </c>
      <c r="G5" s="159" t="s">
        <v>8</v>
      </c>
      <c r="H5" s="159" t="s">
        <v>9</v>
      </c>
      <c r="I5" s="159"/>
      <c r="J5" s="161" t="s">
        <v>12</v>
      </c>
      <c r="K5" s="161" t="s">
        <v>13</v>
      </c>
      <c r="L5" s="153" t="s">
        <v>14</v>
      </c>
      <c r="M5" s="153" t="s">
        <v>22</v>
      </c>
      <c r="N5" s="153" t="s">
        <v>15</v>
      </c>
      <c r="O5" s="153" t="s">
        <v>16</v>
      </c>
    </row>
    <row r="6" spans="1:17" ht="64.5" customHeight="1" x14ac:dyDescent="0.25">
      <c r="A6" s="155"/>
      <c r="B6" s="155"/>
      <c r="C6" s="6" t="s">
        <v>24</v>
      </c>
      <c r="D6" s="6" t="s">
        <v>25</v>
      </c>
      <c r="E6" s="159"/>
      <c r="F6" s="159"/>
      <c r="G6" s="160"/>
      <c r="H6" s="6" t="s">
        <v>39</v>
      </c>
      <c r="I6" s="6" t="s">
        <v>40</v>
      </c>
      <c r="J6" s="161"/>
      <c r="K6" s="161"/>
      <c r="L6" s="153"/>
      <c r="M6" s="153"/>
      <c r="N6" s="153"/>
      <c r="O6" s="153"/>
    </row>
    <row r="7" spans="1:17" s="81" customFormat="1" ht="138.75" customHeight="1" x14ac:dyDescent="0.25">
      <c r="A7" s="167" t="s">
        <v>84</v>
      </c>
      <c r="B7" s="58" t="s">
        <v>41</v>
      </c>
      <c r="C7" s="58" t="s">
        <v>61</v>
      </c>
      <c r="D7" s="60" t="s">
        <v>79</v>
      </c>
      <c r="E7" s="61">
        <v>1</v>
      </c>
      <c r="F7" s="60" t="s">
        <v>112</v>
      </c>
      <c r="G7" s="60" t="s">
        <v>80</v>
      </c>
      <c r="H7" s="62">
        <v>44200</v>
      </c>
      <c r="I7" s="62">
        <v>44561</v>
      </c>
      <c r="J7" s="79" t="s">
        <v>141</v>
      </c>
      <c r="K7" s="61">
        <v>1</v>
      </c>
      <c r="L7" s="63" t="s">
        <v>127</v>
      </c>
      <c r="M7" s="59" t="s">
        <v>120</v>
      </c>
      <c r="N7" s="80"/>
      <c r="O7" s="65" t="s">
        <v>121</v>
      </c>
    </row>
    <row r="8" spans="1:17" s="81" customFormat="1" ht="153.75" customHeight="1" x14ac:dyDescent="0.25">
      <c r="A8" s="167"/>
      <c r="B8" s="158" t="s">
        <v>42</v>
      </c>
      <c r="C8" s="58" t="s">
        <v>62</v>
      </c>
      <c r="D8" s="60" t="s">
        <v>77</v>
      </c>
      <c r="E8" s="61">
        <v>1</v>
      </c>
      <c r="F8" s="60" t="s">
        <v>105</v>
      </c>
      <c r="G8" s="60" t="s">
        <v>78</v>
      </c>
      <c r="H8" s="62">
        <v>44200</v>
      </c>
      <c r="I8" s="62">
        <v>44560</v>
      </c>
      <c r="J8" s="60" t="s">
        <v>142</v>
      </c>
      <c r="K8" s="82">
        <v>1</v>
      </c>
      <c r="L8" s="63" t="s">
        <v>306</v>
      </c>
      <c r="M8" s="59" t="s">
        <v>120</v>
      </c>
      <c r="N8" s="80"/>
      <c r="O8" s="65" t="s">
        <v>121</v>
      </c>
    </row>
    <row r="9" spans="1:17" s="81" customFormat="1" ht="141.75" customHeight="1" x14ac:dyDescent="0.25">
      <c r="A9" s="167"/>
      <c r="B9" s="158"/>
      <c r="C9" s="58" t="s">
        <v>63</v>
      </c>
      <c r="D9" s="60" t="s">
        <v>95</v>
      </c>
      <c r="E9" s="61">
        <v>1</v>
      </c>
      <c r="F9" s="60" t="s">
        <v>97</v>
      </c>
      <c r="G9" s="60" t="s">
        <v>78</v>
      </c>
      <c r="H9" s="62">
        <v>44200</v>
      </c>
      <c r="I9" s="62">
        <v>44560</v>
      </c>
      <c r="J9" s="60" t="s">
        <v>143</v>
      </c>
      <c r="K9" s="82">
        <v>1</v>
      </c>
      <c r="L9" s="63" t="s">
        <v>157</v>
      </c>
      <c r="M9" s="59" t="s">
        <v>120</v>
      </c>
      <c r="N9" s="80"/>
      <c r="O9" s="65" t="s">
        <v>121</v>
      </c>
    </row>
    <row r="10" spans="1:17" s="81" customFormat="1" ht="75.75" customHeight="1" x14ac:dyDescent="0.25">
      <c r="A10" s="167"/>
      <c r="B10" s="62" t="s">
        <v>43</v>
      </c>
      <c r="C10" s="58" t="s">
        <v>64</v>
      </c>
      <c r="D10" s="60" t="s">
        <v>106</v>
      </c>
      <c r="E10" s="61">
        <v>1</v>
      </c>
      <c r="F10" s="60" t="s">
        <v>81</v>
      </c>
      <c r="G10" s="60" t="s">
        <v>80</v>
      </c>
      <c r="H10" s="62">
        <v>44200</v>
      </c>
      <c r="I10" s="62">
        <v>44561</v>
      </c>
      <c r="J10" s="79" t="s">
        <v>145</v>
      </c>
      <c r="K10" s="61">
        <v>1</v>
      </c>
      <c r="L10" s="172" t="s">
        <v>119</v>
      </c>
      <c r="M10" s="59" t="s">
        <v>120</v>
      </c>
      <c r="N10" s="83"/>
      <c r="O10" s="65" t="s">
        <v>121</v>
      </c>
      <c r="Q10" s="84"/>
    </row>
    <row r="11" spans="1:17" s="81" customFormat="1" ht="202.5" customHeight="1" x14ac:dyDescent="0.25">
      <c r="A11" s="167"/>
      <c r="B11" s="158" t="s">
        <v>44</v>
      </c>
      <c r="C11" s="58" t="s">
        <v>65</v>
      </c>
      <c r="D11" s="85" t="s">
        <v>31</v>
      </c>
      <c r="E11" s="61">
        <v>1</v>
      </c>
      <c r="F11" s="60" t="s">
        <v>102</v>
      </c>
      <c r="G11" s="60" t="s">
        <v>30</v>
      </c>
      <c r="H11" s="62">
        <v>44200</v>
      </c>
      <c r="I11" s="62">
        <v>44377</v>
      </c>
      <c r="J11" s="168" t="s">
        <v>144</v>
      </c>
      <c r="K11" s="170">
        <v>1</v>
      </c>
      <c r="L11" s="173"/>
      <c r="M11" s="59" t="s">
        <v>120</v>
      </c>
      <c r="N11" s="80"/>
      <c r="O11" s="65" t="s">
        <v>121</v>
      </c>
      <c r="Q11" s="84"/>
    </row>
    <row r="12" spans="1:17" s="81" customFormat="1" ht="192.75" customHeight="1" x14ac:dyDescent="0.25">
      <c r="A12" s="167"/>
      <c r="B12" s="167"/>
      <c r="C12" s="58" t="s">
        <v>66</v>
      </c>
      <c r="D12" s="85" t="s">
        <v>32</v>
      </c>
      <c r="E12" s="61">
        <v>1</v>
      </c>
      <c r="F12" s="60" t="s">
        <v>103</v>
      </c>
      <c r="G12" s="60" t="s">
        <v>107</v>
      </c>
      <c r="H12" s="62">
        <v>44200</v>
      </c>
      <c r="I12" s="62">
        <v>44377</v>
      </c>
      <c r="J12" s="169"/>
      <c r="K12" s="171"/>
      <c r="L12" s="173"/>
      <c r="M12" s="59" t="s">
        <v>120</v>
      </c>
      <c r="N12" s="80"/>
      <c r="O12" s="65" t="s">
        <v>121</v>
      </c>
      <c r="Q12" s="84"/>
    </row>
    <row r="13" spans="1:17" s="81" customFormat="1" ht="132" customHeight="1" x14ac:dyDescent="0.25">
      <c r="A13" s="167"/>
      <c r="B13" s="167"/>
      <c r="C13" s="58" t="s">
        <v>67</v>
      </c>
      <c r="D13" s="85" t="s">
        <v>38</v>
      </c>
      <c r="E13" s="61">
        <v>1</v>
      </c>
      <c r="F13" s="60" t="s">
        <v>53</v>
      </c>
      <c r="G13" s="60" t="s">
        <v>37</v>
      </c>
      <c r="H13" s="62">
        <v>44200</v>
      </c>
      <c r="I13" s="62">
        <v>44377</v>
      </c>
      <c r="J13" s="85" t="s">
        <v>146</v>
      </c>
      <c r="K13" s="86">
        <v>1</v>
      </c>
      <c r="L13" s="174"/>
      <c r="M13" s="59" t="s">
        <v>120</v>
      </c>
      <c r="N13" s="80"/>
      <c r="O13" s="65" t="s">
        <v>121</v>
      </c>
      <c r="Q13" s="84"/>
    </row>
    <row r="14" spans="1:17" x14ac:dyDescent="0.25">
      <c r="A14" s="151" t="s">
        <v>118</v>
      </c>
      <c r="B14" s="151"/>
      <c r="C14" s="151"/>
      <c r="D14" s="151"/>
      <c r="E14" s="151"/>
      <c r="F14" s="151"/>
      <c r="G14" s="151"/>
      <c r="H14" s="151"/>
      <c r="I14" s="151"/>
      <c r="J14" s="151"/>
      <c r="K14" s="151"/>
      <c r="L14" s="151"/>
      <c r="M14" s="151"/>
      <c r="N14" s="151"/>
      <c r="O14" s="151"/>
    </row>
    <row r="15" spans="1:17" x14ac:dyDescent="0.25">
      <c r="A15" s="150" t="s">
        <v>126</v>
      </c>
      <c r="B15" s="150"/>
      <c r="C15" s="150"/>
      <c r="D15" s="150"/>
      <c r="E15" s="150"/>
      <c r="F15" s="150"/>
      <c r="G15" s="150"/>
      <c r="H15" s="150"/>
      <c r="I15" s="150"/>
      <c r="J15" s="150"/>
      <c r="K15" s="150"/>
      <c r="L15" s="150"/>
      <c r="M15" s="150"/>
      <c r="N15" s="150"/>
      <c r="O15" s="150"/>
    </row>
    <row r="16" spans="1:17" x14ac:dyDescent="0.25">
      <c r="A16" s="166" t="s">
        <v>364</v>
      </c>
      <c r="B16" s="166"/>
      <c r="C16" s="166"/>
      <c r="D16" s="166"/>
      <c r="E16" s="166"/>
      <c r="F16" s="166"/>
      <c r="G16" s="166"/>
      <c r="H16" s="166"/>
      <c r="I16" s="166"/>
      <c r="J16" s="166"/>
      <c r="K16" s="166"/>
      <c r="L16" s="166"/>
      <c r="M16" s="166"/>
      <c r="N16" s="166"/>
      <c r="O16" s="166"/>
    </row>
  </sheetData>
  <mergeCells count="30">
    <mergeCell ref="A14:O14"/>
    <mergeCell ref="A15:O15"/>
    <mergeCell ref="A16:O16"/>
    <mergeCell ref="A7:A13"/>
    <mergeCell ref="B8:B9"/>
    <mergeCell ref="B11:B13"/>
    <mergeCell ref="J11:J12"/>
    <mergeCell ref="K11:K12"/>
    <mergeCell ref="L10:L13"/>
    <mergeCell ref="K5:K6"/>
    <mergeCell ref="L5:L6"/>
    <mergeCell ref="M5:M6"/>
    <mergeCell ref="N5:N6"/>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 ref="H5:I5"/>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Normal="100" zoomScaleSheetLayoutView="100" workbookViewId="0">
      <selection activeCell="A16" sqref="A16"/>
    </sheetView>
  </sheetViews>
  <sheetFormatPr baseColWidth="10" defaultColWidth="11.42578125" defaultRowHeight="14.25" x14ac:dyDescent="0.2"/>
  <cols>
    <col min="1" max="1" width="18.28515625" style="1" customWidth="1"/>
    <col min="2" max="2" width="16.5703125" style="1" customWidth="1"/>
    <col min="3" max="3" width="5.85546875" style="1" customWidth="1"/>
    <col min="4" max="4" width="24.7109375" style="1" customWidth="1"/>
    <col min="5" max="5" width="15.7109375" style="1" bestFit="1" customWidth="1"/>
    <col min="6" max="6" width="24.140625" style="1" customWidth="1"/>
    <col min="7" max="7" width="25" style="1" customWidth="1"/>
    <col min="8" max="8" width="12.42578125" style="1" customWidth="1"/>
    <col min="9" max="9" width="13" style="1" customWidth="1"/>
    <col min="10" max="10" width="59.140625" style="1" customWidth="1"/>
    <col min="11" max="11" width="15.5703125" style="1" customWidth="1"/>
    <col min="12" max="12" width="61.85546875" style="1" customWidth="1"/>
    <col min="13" max="13" width="21.7109375" style="1" customWidth="1"/>
    <col min="14" max="14" width="17.7109375" style="1" customWidth="1"/>
    <col min="15" max="15" width="28.85546875" style="1" customWidth="1"/>
    <col min="16" max="16384" width="11.42578125" style="1"/>
  </cols>
  <sheetData>
    <row r="1" spans="1:15" ht="29.25" customHeight="1" x14ac:dyDescent="0.2">
      <c r="A1" s="175"/>
      <c r="B1" s="163" t="s">
        <v>91</v>
      </c>
      <c r="C1" s="163"/>
      <c r="D1" s="163"/>
      <c r="E1" s="163"/>
      <c r="F1" s="163"/>
      <c r="G1" s="163"/>
      <c r="H1" s="163"/>
      <c r="I1" s="163"/>
      <c r="J1" s="163"/>
      <c r="K1" s="163"/>
      <c r="L1" s="142" t="s">
        <v>21</v>
      </c>
      <c r="M1" s="142"/>
      <c r="N1" s="142"/>
      <c r="O1" s="142"/>
    </row>
    <row r="2" spans="1:15" ht="40.5" customHeight="1" x14ac:dyDescent="0.2">
      <c r="A2" s="175"/>
      <c r="B2" s="163"/>
      <c r="C2" s="163"/>
      <c r="D2" s="163"/>
      <c r="E2" s="163"/>
      <c r="F2" s="163"/>
      <c r="G2" s="163"/>
      <c r="H2" s="163"/>
      <c r="I2" s="163"/>
      <c r="J2" s="163"/>
      <c r="K2" s="163"/>
      <c r="L2" s="142" t="s">
        <v>115</v>
      </c>
      <c r="M2" s="142"/>
      <c r="N2" s="142"/>
      <c r="O2" s="142"/>
    </row>
    <row r="3" spans="1:15" ht="15" customHeight="1" x14ac:dyDescent="0.2">
      <c r="A3" s="175"/>
      <c r="B3" s="163"/>
      <c r="C3" s="163"/>
      <c r="D3" s="163"/>
      <c r="E3" s="163"/>
      <c r="F3" s="163"/>
      <c r="G3" s="163"/>
      <c r="H3" s="163"/>
      <c r="I3" s="163"/>
      <c r="J3" s="163"/>
      <c r="K3" s="163"/>
      <c r="L3" s="142" t="s">
        <v>19</v>
      </c>
      <c r="M3" s="142"/>
      <c r="N3" s="142"/>
      <c r="O3" s="142"/>
    </row>
    <row r="4" spans="1:15" s="2" customFormat="1" ht="27" customHeight="1" x14ac:dyDescent="0.2">
      <c r="A4" s="154" t="s">
        <v>3</v>
      </c>
      <c r="B4" s="154" t="s">
        <v>4</v>
      </c>
      <c r="C4" s="159" t="s">
        <v>0</v>
      </c>
      <c r="D4" s="159"/>
      <c r="E4" s="159"/>
      <c r="F4" s="159"/>
      <c r="G4" s="159"/>
      <c r="H4" s="159"/>
      <c r="I4" s="159"/>
      <c r="J4" s="161" t="s">
        <v>1</v>
      </c>
      <c r="K4" s="161"/>
      <c r="L4" s="153" t="s">
        <v>2</v>
      </c>
      <c r="M4" s="153"/>
      <c r="N4" s="153"/>
      <c r="O4" s="153"/>
    </row>
    <row r="5" spans="1:15" s="2" customFormat="1" ht="35.25" customHeight="1" x14ac:dyDescent="0.2">
      <c r="A5" s="155"/>
      <c r="B5" s="154"/>
      <c r="C5" s="159" t="s">
        <v>5</v>
      </c>
      <c r="D5" s="159"/>
      <c r="E5" s="159" t="s">
        <v>6</v>
      </c>
      <c r="F5" s="159" t="s">
        <v>7</v>
      </c>
      <c r="G5" s="159" t="s">
        <v>8</v>
      </c>
      <c r="H5" s="159" t="s">
        <v>9</v>
      </c>
      <c r="I5" s="159"/>
      <c r="J5" s="161" t="s">
        <v>12</v>
      </c>
      <c r="K5" s="161" t="s">
        <v>13</v>
      </c>
      <c r="L5" s="153" t="s">
        <v>14</v>
      </c>
      <c r="M5" s="153" t="s">
        <v>22</v>
      </c>
      <c r="N5" s="153" t="s">
        <v>15</v>
      </c>
      <c r="O5" s="153" t="s">
        <v>16</v>
      </c>
    </row>
    <row r="6" spans="1:15" s="2" customFormat="1" ht="39" customHeight="1" x14ac:dyDescent="0.2">
      <c r="A6" s="155"/>
      <c r="B6" s="154"/>
      <c r="C6" s="6" t="s">
        <v>24</v>
      </c>
      <c r="D6" s="6" t="s">
        <v>25</v>
      </c>
      <c r="E6" s="159"/>
      <c r="F6" s="159"/>
      <c r="G6" s="159"/>
      <c r="H6" s="7" t="s">
        <v>39</v>
      </c>
      <c r="I6" s="7" t="s">
        <v>40</v>
      </c>
      <c r="J6" s="161"/>
      <c r="K6" s="161"/>
      <c r="L6" s="153"/>
      <c r="M6" s="153"/>
      <c r="N6" s="153"/>
      <c r="O6" s="153"/>
    </row>
    <row r="7" spans="1:15" s="5" customFormat="1" ht="244.5" customHeight="1" x14ac:dyDescent="0.2">
      <c r="A7" s="158" t="s">
        <v>52</v>
      </c>
      <c r="B7" s="167" t="s">
        <v>49</v>
      </c>
      <c r="C7" s="58" t="s">
        <v>68</v>
      </c>
      <c r="D7" s="60" t="s">
        <v>116</v>
      </c>
      <c r="E7" s="61">
        <v>1</v>
      </c>
      <c r="F7" s="60" t="s">
        <v>117</v>
      </c>
      <c r="G7" s="60" t="s">
        <v>82</v>
      </c>
      <c r="H7" s="62">
        <v>44200</v>
      </c>
      <c r="I7" s="62">
        <v>44561</v>
      </c>
      <c r="J7" s="60" t="s">
        <v>147</v>
      </c>
      <c r="K7" s="87">
        <v>1</v>
      </c>
      <c r="L7" s="77" t="s">
        <v>128</v>
      </c>
      <c r="M7" s="88" t="s">
        <v>120</v>
      </c>
      <c r="N7" s="89"/>
      <c r="O7" s="65" t="s">
        <v>121</v>
      </c>
    </row>
    <row r="8" spans="1:15" s="5" customFormat="1" ht="300.75" customHeight="1" x14ac:dyDescent="0.2">
      <c r="A8" s="158"/>
      <c r="B8" s="176"/>
      <c r="C8" s="58" t="s">
        <v>69</v>
      </c>
      <c r="D8" s="60" t="s">
        <v>96</v>
      </c>
      <c r="E8" s="61">
        <v>1</v>
      </c>
      <c r="F8" s="60" t="s">
        <v>34</v>
      </c>
      <c r="G8" s="60" t="s">
        <v>85</v>
      </c>
      <c r="H8" s="90">
        <v>44200</v>
      </c>
      <c r="I8" s="90">
        <v>44561</v>
      </c>
      <c r="J8" s="91" t="s">
        <v>148</v>
      </c>
      <c r="K8" s="87" t="s">
        <v>149</v>
      </c>
      <c r="L8" s="91" t="s">
        <v>305</v>
      </c>
      <c r="M8" s="88" t="s">
        <v>120</v>
      </c>
      <c r="N8" s="89"/>
      <c r="O8" s="65" t="s">
        <v>121</v>
      </c>
    </row>
    <row r="9" spans="1:15" s="5" customFormat="1" ht="158.25" customHeight="1" x14ac:dyDescent="0.2">
      <c r="A9" s="158"/>
      <c r="B9" s="176"/>
      <c r="C9" s="58" t="s">
        <v>70</v>
      </c>
      <c r="D9" s="60" t="s">
        <v>35</v>
      </c>
      <c r="E9" s="61">
        <v>1</v>
      </c>
      <c r="F9" s="60" t="s">
        <v>131</v>
      </c>
      <c r="G9" s="60" t="s">
        <v>86</v>
      </c>
      <c r="H9" s="90">
        <v>44200</v>
      </c>
      <c r="I9" s="90">
        <v>44561</v>
      </c>
      <c r="J9" s="91" t="s">
        <v>150</v>
      </c>
      <c r="K9" s="87" t="s">
        <v>151</v>
      </c>
      <c r="L9" s="92" t="s">
        <v>132</v>
      </c>
      <c r="M9" s="88" t="s">
        <v>120</v>
      </c>
      <c r="N9" s="89"/>
      <c r="O9" s="65" t="s">
        <v>121</v>
      </c>
    </row>
    <row r="10" spans="1:15" s="5" customFormat="1" ht="213" customHeight="1" x14ac:dyDescent="0.2">
      <c r="A10" s="158"/>
      <c r="B10" s="62" t="s">
        <v>50</v>
      </c>
      <c r="C10" s="58" t="s">
        <v>71</v>
      </c>
      <c r="D10" s="60" t="s">
        <v>75</v>
      </c>
      <c r="E10" s="61">
        <v>0.95</v>
      </c>
      <c r="F10" s="60" t="s">
        <v>76</v>
      </c>
      <c r="G10" s="60" t="s">
        <v>36</v>
      </c>
      <c r="H10" s="62">
        <v>44200</v>
      </c>
      <c r="I10" s="62">
        <v>44561</v>
      </c>
      <c r="J10" s="93" t="s">
        <v>154</v>
      </c>
      <c r="K10" s="87">
        <v>1</v>
      </c>
      <c r="L10" s="60" t="s">
        <v>133</v>
      </c>
      <c r="M10" s="88" t="s">
        <v>120</v>
      </c>
      <c r="N10" s="89"/>
      <c r="O10" s="65" t="s">
        <v>121</v>
      </c>
    </row>
    <row r="11" spans="1:15" s="5" customFormat="1" ht="404.25" customHeight="1" x14ac:dyDescent="0.2">
      <c r="A11" s="158"/>
      <c r="B11" s="94" t="s">
        <v>45</v>
      </c>
      <c r="C11" s="58" t="s">
        <v>72</v>
      </c>
      <c r="D11" s="60" t="s">
        <v>98</v>
      </c>
      <c r="E11" s="61">
        <v>1</v>
      </c>
      <c r="F11" s="60" t="s">
        <v>104</v>
      </c>
      <c r="G11" s="60" t="s">
        <v>55</v>
      </c>
      <c r="H11" s="62">
        <v>44200</v>
      </c>
      <c r="I11" s="62">
        <v>44561</v>
      </c>
      <c r="J11" s="93" t="s">
        <v>155</v>
      </c>
      <c r="K11" s="95" t="s">
        <v>153</v>
      </c>
      <c r="L11" s="91" t="s">
        <v>134</v>
      </c>
      <c r="M11" s="88" t="s">
        <v>120</v>
      </c>
      <c r="N11" s="89"/>
      <c r="O11" s="65" t="s">
        <v>121</v>
      </c>
    </row>
    <row r="12" spans="1:15" s="5" customFormat="1" ht="187.5" customHeight="1" x14ac:dyDescent="0.2">
      <c r="A12" s="167"/>
      <c r="B12" s="94" t="s">
        <v>46</v>
      </c>
      <c r="C12" s="58" t="s">
        <v>73</v>
      </c>
      <c r="D12" s="60" t="s">
        <v>83</v>
      </c>
      <c r="E12" s="61">
        <v>1</v>
      </c>
      <c r="F12" s="60" t="s">
        <v>113</v>
      </c>
      <c r="G12" s="60" t="s">
        <v>80</v>
      </c>
      <c r="H12" s="62">
        <v>44200</v>
      </c>
      <c r="I12" s="62">
        <v>44561</v>
      </c>
      <c r="J12" s="60" t="s">
        <v>152</v>
      </c>
      <c r="K12" s="87">
        <v>1</v>
      </c>
      <c r="L12" s="92" t="s">
        <v>129</v>
      </c>
      <c r="M12" s="88" t="s">
        <v>120</v>
      </c>
      <c r="N12" s="89"/>
      <c r="O12" s="65" t="s">
        <v>121</v>
      </c>
    </row>
    <row r="13" spans="1:15" x14ac:dyDescent="0.2">
      <c r="A13" s="177" t="s">
        <v>118</v>
      </c>
      <c r="B13" s="177"/>
      <c r="C13" s="177"/>
      <c r="D13" s="177"/>
      <c r="E13" s="177"/>
      <c r="F13" s="177"/>
      <c r="G13" s="177"/>
      <c r="H13" s="177"/>
      <c r="I13" s="177"/>
      <c r="J13" s="177"/>
      <c r="K13" s="177"/>
      <c r="L13" s="177"/>
      <c r="M13" s="177"/>
      <c r="N13" s="177"/>
      <c r="O13" s="177"/>
    </row>
    <row r="14" spans="1:15" x14ac:dyDescent="0.2">
      <c r="A14" s="150" t="s">
        <v>126</v>
      </c>
      <c r="B14" s="150"/>
      <c r="C14" s="150"/>
      <c r="D14" s="150"/>
      <c r="E14" s="150"/>
      <c r="F14" s="150"/>
      <c r="G14" s="150"/>
      <c r="H14" s="150"/>
      <c r="I14" s="150"/>
      <c r="J14" s="150"/>
      <c r="K14" s="150"/>
      <c r="L14" s="150"/>
      <c r="M14" s="150"/>
      <c r="N14" s="150"/>
      <c r="O14" s="150"/>
    </row>
    <row r="15" spans="1:15" x14ac:dyDescent="0.2">
      <c r="A15" s="166" t="s">
        <v>363</v>
      </c>
      <c r="B15" s="166"/>
      <c r="C15" s="166"/>
      <c r="D15" s="166"/>
      <c r="E15" s="166"/>
      <c r="F15" s="166"/>
      <c r="G15" s="166"/>
      <c r="H15" s="166"/>
      <c r="I15" s="166"/>
      <c r="J15" s="166"/>
      <c r="K15" s="166"/>
      <c r="L15" s="166"/>
      <c r="M15" s="166"/>
      <c r="N15" s="166"/>
      <c r="O15" s="166"/>
    </row>
  </sheetData>
  <mergeCells count="26">
    <mergeCell ref="B7:B9"/>
    <mergeCell ref="A13:O13"/>
    <mergeCell ref="A14:O14"/>
    <mergeCell ref="A15:O15"/>
    <mergeCell ref="J5:J6"/>
    <mergeCell ref="K5:K6"/>
    <mergeCell ref="L5:L6"/>
    <mergeCell ref="M5:M6"/>
    <mergeCell ref="N5:N6"/>
    <mergeCell ref="O5:O6"/>
    <mergeCell ref="A7:A12"/>
    <mergeCell ref="C5:D5"/>
    <mergeCell ref="E5:E6"/>
    <mergeCell ref="F5:F6"/>
    <mergeCell ref="G5:G6"/>
    <mergeCell ref="H5:I5"/>
    <mergeCell ref="A1:A3"/>
    <mergeCell ref="B1:K3"/>
    <mergeCell ref="L1:O1"/>
    <mergeCell ref="L2:O2"/>
    <mergeCell ref="L3:O3"/>
    <mergeCell ref="A4:A6"/>
    <mergeCell ref="B4:B6"/>
    <mergeCell ref="C4:I4"/>
    <mergeCell ref="J4:K4"/>
    <mergeCell ref="L4:O4"/>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topLeftCell="D1" zoomScale="115" zoomScaleNormal="115" zoomScaleSheetLayoutView="98" workbookViewId="0">
      <selection activeCell="L1" sqref="L1:O1"/>
    </sheetView>
  </sheetViews>
  <sheetFormatPr baseColWidth="10" defaultColWidth="11.42578125" defaultRowHeight="14.25" x14ac:dyDescent="0.2"/>
  <cols>
    <col min="1" max="1" width="13.5703125" style="1" customWidth="1"/>
    <col min="2" max="2" width="8.5703125" style="1" customWidth="1"/>
    <col min="3" max="3" width="4.85546875" style="1" customWidth="1"/>
    <col min="4" max="4" width="22" style="1" customWidth="1"/>
    <col min="5" max="5" width="15.7109375" style="1" bestFit="1" customWidth="1"/>
    <col min="6" max="6" width="29.5703125" style="1" customWidth="1"/>
    <col min="7" max="7" width="12.5703125" style="1" customWidth="1"/>
    <col min="8" max="8" width="12.7109375" style="1" customWidth="1"/>
    <col min="9" max="9" width="13" style="1" customWidth="1"/>
    <col min="10" max="10" width="32.42578125" style="1" customWidth="1"/>
    <col min="11" max="11" width="25.7109375" style="1" customWidth="1"/>
    <col min="12" max="12" width="102.7109375" style="1" customWidth="1"/>
    <col min="13" max="13" width="21.85546875" style="1" customWidth="1"/>
    <col min="14" max="14" width="18.85546875" style="1" customWidth="1"/>
    <col min="15" max="15" width="26.5703125" style="1" customWidth="1"/>
    <col min="16" max="16384" width="11.42578125" style="1"/>
  </cols>
  <sheetData>
    <row r="1" spans="1:23" ht="33.75" customHeight="1" x14ac:dyDescent="0.2">
      <c r="A1" s="162"/>
      <c r="B1" s="163" t="s">
        <v>92</v>
      </c>
      <c r="C1" s="163"/>
      <c r="D1" s="163"/>
      <c r="E1" s="163"/>
      <c r="F1" s="163"/>
      <c r="G1" s="163"/>
      <c r="H1" s="163"/>
      <c r="I1" s="163"/>
      <c r="J1" s="163"/>
      <c r="K1" s="163"/>
      <c r="L1" s="142" t="s">
        <v>21</v>
      </c>
      <c r="M1" s="142"/>
      <c r="N1" s="142"/>
      <c r="O1" s="142"/>
      <c r="P1" s="2"/>
      <c r="Q1" s="2"/>
      <c r="R1" s="2"/>
      <c r="S1" s="2"/>
    </row>
    <row r="2" spans="1:23" ht="27.75" customHeight="1" x14ac:dyDescent="0.2">
      <c r="A2" s="162"/>
      <c r="B2" s="163"/>
      <c r="C2" s="163"/>
      <c r="D2" s="163"/>
      <c r="E2" s="163"/>
      <c r="F2" s="163"/>
      <c r="G2" s="163"/>
      <c r="H2" s="163"/>
      <c r="I2" s="163"/>
      <c r="J2" s="163"/>
      <c r="K2" s="163"/>
      <c r="L2" s="142" t="s">
        <v>115</v>
      </c>
      <c r="M2" s="142"/>
      <c r="N2" s="142"/>
      <c r="O2" s="142"/>
      <c r="P2" s="2"/>
      <c r="Q2" s="2"/>
      <c r="R2" s="2"/>
      <c r="S2" s="2"/>
    </row>
    <row r="3" spans="1:23" ht="15" customHeight="1" x14ac:dyDescent="0.2">
      <c r="A3" s="162"/>
      <c r="B3" s="163"/>
      <c r="C3" s="163"/>
      <c r="D3" s="163"/>
      <c r="E3" s="163"/>
      <c r="F3" s="163"/>
      <c r="G3" s="163"/>
      <c r="H3" s="163"/>
      <c r="I3" s="163"/>
      <c r="J3" s="163"/>
      <c r="K3" s="163"/>
      <c r="L3" s="142" t="s">
        <v>20</v>
      </c>
      <c r="M3" s="142"/>
      <c r="N3" s="142"/>
      <c r="O3" s="142"/>
      <c r="P3" s="2"/>
      <c r="Q3" s="2"/>
      <c r="R3" s="2"/>
      <c r="S3" s="2"/>
    </row>
    <row r="4" spans="1:23" s="2" customFormat="1" ht="30" customHeight="1" x14ac:dyDescent="0.2">
      <c r="A4" s="154" t="s">
        <v>3</v>
      </c>
      <c r="B4" s="154" t="s">
        <v>4</v>
      </c>
      <c r="C4" s="159" t="s">
        <v>0</v>
      </c>
      <c r="D4" s="159"/>
      <c r="E4" s="159"/>
      <c r="F4" s="159"/>
      <c r="G4" s="159"/>
      <c r="H4" s="159"/>
      <c r="I4" s="159"/>
      <c r="J4" s="161" t="s">
        <v>1</v>
      </c>
      <c r="K4" s="161"/>
      <c r="L4" s="153" t="s">
        <v>2</v>
      </c>
      <c r="M4" s="153"/>
      <c r="N4" s="153"/>
      <c r="O4" s="153"/>
    </row>
    <row r="5" spans="1:23" s="2" customFormat="1" ht="25.5" customHeight="1" x14ac:dyDescent="0.2">
      <c r="A5" s="155"/>
      <c r="B5" s="155"/>
      <c r="C5" s="159" t="s">
        <v>23</v>
      </c>
      <c r="D5" s="159"/>
      <c r="E5" s="159" t="s">
        <v>6</v>
      </c>
      <c r="F5" s="159" t="s">
        <v>7</v>
      </c>
      <c r="G5" s="159" t="s">
        <v>8</v>
      </c>
      <c r="H5" s="159" t="s">
        <v>9</v>
      </c>
      <c r="I5" s="159"/>
      <c r="J5" s="161" t="s">
        <v>12</v>
      </c>
      <c r="K5" s="161" t="s">
        <v>13</v>
      </c>
      <c r="L5" s="153" t="s">
        <v>14</v>
      </c>
      <c r="M5" s="153" t="s">
        <v>22</v>
      </c>
      <c r="N5" s="153" t="s">
        <v>15</v>
      </c>
      <c r="O5" s="153" t="s">
        <v>16</v>
      </c>
    </row>
    <row r="6" spans="1:23" s="2" customFormat="1" ht="51" x14ac:dyDescent="0.2">
      <c r="A6" s="155"/>
      <c r="B6" s="155"/>
      <c r="C6" s="6" t="s">
        <v>24</v>
      </c>
      <c r="D6" s="6" t="s">
        <v>25</v>
      </c>
      <c r="E6" s="159"/>
      <c r="F6" s="159"/>
      <c r="G6" s="160"/>
      <c r="H6" s="6" t="s">
        <v>10</v>
      </c>
      <c r="I6" s="6" t="s">
        <v>11</v>
      </c>
      <c r="J6" s="161"/>
      <c r="K6" s="161"/>
      <c r="L6" s="153"/>
      <c r="M6" s="153"/>
      <c r="N6" s="153"/>
      <c r="O6" s="153"/>
    </row>
    <row r="7" spans="1:23" s="5" customFormat="1" ht="409.5" customHeight="1" x14ac:dyDescent="0.2">
      <c r="A7" s="58" t="s">
        <v>51</v>
      </c>
      <c r="B7" s="58"/>
      <c r="C7" s="58" t="s">
        <v>74</v>
      </c>
      <c r="D7" s="60" t="s">
        <v>108</v>
      </c>
      <c r="E7" s="61">
        <v>1</v>
      </c>
      <c r="F7" s="60" t="s">
        <v>114</v>
      </c>
      <c r="G7" s="62" t="s">
        <v>109</v>
      </c>
      <c r="H7" s="62">
        <v>44256</v>
      </c>
      <c r="I7" s="62">
        <v>44560</v>
      </c>
      <c r="J7" s="77" t="s">
        <v>156</v>
      </c>
      <c r="K7" s="87">
        <v>1</v>
      </c>
      <c r="L7" s="96" t="s">
        <v>307</v>
      </c>
      <c r="M7" s="97" t="s">
        <v>120</v>
      </c>
      <c r="N7" s="98"/>
      <c r="O7" s="65" t="s">
        <v>121</v>
      </c>
    </row>
    <row r="8" spans="1:23" s="2" customFormat="1" ht="12.75" x14ac:dyDescent="0.2">
      <c r="A8" s="177" t="s">
        <v>118</v>
      </c>
      <c r="B8" s="177"/>
      <c r="C8" s="177"/>
      <c r="D8" s="177"/>
      <c r="E8" s="177"/>
      <c r="F8" s="177"/>
      <c r="G8" s="177"/>
      <c r="H8" s="177"/>
      <c r="I8" s="177"/>
      <c r="J8" s="177"/>
      <c r="K8" s="177"/>
      <c r="L8" s="177"/>
      <c r="M8" s="177"/>
      <c r="N8" s="177"/>
      <c r="O8" s="177"/>
      <c r="P8" s="5"/>
      <c r="Q8" s="5"/>
      <c r="R8" s="5"/>
      <c r="S8" s="5"/>
      <c r="T8" s="5"/>
      <c r="U8" s="5"/>
      <c r="V8" s="5"/>
      <c r="W8" s="5"/>
    </row>
    <row r="9" spans="1:23" s="2" customFormat="1" ht="12.75" x14ac:dyDescent="0.2">
      <c r="A9" s="150" t="s">
        <v>126</v>
      </c>
      <c r="B9" s="150"/>
      <c r="C9" s="150"/>
      <c r="D9" s="150"/>
      <c r="E9" s="150"/>
      <c r="F9" s="150"/>
      <c r="G9" s="150"/>
      <c r="H9" s="150"/>
      <c r="I9" s="150"/>
      <c r="J9" s="150"/>
      <c r="K9" s="150"/>
      <c r="L9" s="150"/>
      <c r="M9" s="150"/>
      <c r="N9" s="150"/>
      <c r="O9" s="150"/>
      <c r="P9" s="5"/>
      <c r="Q9" s="5"/>
      <c r="R9" s="5"/>
      <c r="S9" s="5"/>
      <c r="T9" s="5"/>
      <c r="U9" s="5"/>
      <c r="V9" s="5"/>
      <c r="W9" s="5"/>
    </row>
    <row r="10" spans="1:23" s="2" customFormat="1" ht="12.75" x14ac:dyDescent="0.2">
      <c r="A10" s="150" t="s">
        <v>363</v>
      </c>
      <c r="B10" s="150"/>
      <c r="C10" s="150"/>
      <c r="D10" s="150"/>
      <c r="E10" s="150"/>
      <c r="F10" s="150"/>
      <c r="G10" s="150"/>
      <c r="H10" s="150"/>
      <c r="I10" s="150"/>
      <c r="J10" s="150"/>
      <c r="K10" s="150"/>
      <c r="L10" s="150"/>
      <c r="M10" s="150"/>
      <c r="N10" s="150"/>
      <c r="O10" s="150"/>
      <c r="P10" s="5"/>
      <c r="Q10" s="5"/>
      <c r="R10" s="5"/>
      <c r="S10" s="5"/>
      <c r="T10" s="5"/>
      <c r="U10" s="5"/>
      <c r="V10" s="5"/>
      <c r="W10" s="5"/>
    </row>
  </sheetData>
  <mergeCells count="24">
    <mergeCell ref="A8:O8"/>
    <mergeCell ref="A9:O9"/>
    <mergeCell ref="A10:O10"/>
    <mergeCell ref="K5:K6"/>
    <mergeCell ref="L5:L6"/>
    <mergeCell ref="M5:M6"/>
    <mergeCell ref="N5:N6"/>
    <mergeCell ref="O5:O6"/>
    <mergeCell ref="C5:D5"/>
    <mergeCell ref="E5:E6"/>
    <mergeCell ref="F5:F6"/>
    <mergeCell ref="G5:G6"/>
    <mergeCell ref="H5:I5"/>
    <mergeCell ref="J5:J6"/>
    <mergeCell ref="A4:A6"/>
    <mergeCell ref="B4:B6"/>
    <mergeCell ref="C4:I4"/>
    <mergeCell ref="J4:K4"/>
    <mergeCell ref="L4:O4"/>
    <mergeCell ref="A1:A3"/>
    <mergeCell ref="B1:K3"/>
    <mergeCell ref="L1:O1"/>
    <mergeCell ref="L2:O2"/>
    <mergeCell ref="L3:O3"/>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Comp. 1 Riesgos Corrupción</vt:lpstr>
      <vt:lpstr>Comp. 3 Rendicion de Cuentas</vt:lpstr>
      <vt:lpstr>Comp. 4 Mecanismos Xa Aten Ciud</vt:lpstr>
      <vt:lpstr> Comp. 5 TranspyAcceso Informac</vt:lpstr>
      <vt:lpstr>Comp. 6 Iniciativas Adicionales</vt:lpstr>
      <vt:lpstr>'Comp. 1 Riesgos Corrupción'!Área_de_impresión</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Yesid Cotrino Garcia</cp:lastModifiedBy>
  <cp:lastPrinted>2020-11-11T23:23:11Z</cp:lastPrinted>
  <dcterms:created xsi:type="dcterms:W3CDTF">2016-07-21T13:11:08Z</dcterms:created>
  <dcterms:modified xsi:type="dcterms:W3CDTF">2022-01-17T20:49:31Z</dcterms:modified>
</cp:coreProperties>
</file>